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7. NOVEMBRO 2025\"/>
    </mc:Choice>
  </mc:AlternateContent>
  <xr:revisionPtr revIDLastSave="0" documentId="13_ncr:1_{C6D9C987-F6CB-4FF0-9B57-7E7574A1D2D5}" xr6:coauthVersionLast="47" xr6:coauthVersionMax="47" xr10:uidLastSave="{00000000-0000-0000-0000-000000000000}"/>
  <bookViews>
    <workbookView xWindow="-120" yWindow="-120" windowWidth="21840" windowHeight="13020" activeTab="5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91" l="1"/>
  <c r="AK19" i="91"/>
  <c r="BB38" i="91"/>
  <c r="BC38" i="91" s="1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O90" i="70"/>
  <c r="N91" i="70"/>
  <c r="P91" i="70" s="1"/>
  <c r="O91" i="70"/>
  <c r="O92" i="70"/>
  <c r="O93" i="70"/>
  <c r="L91" i="70"/>
  <c r="F91" i="70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61" i="68"/>
  <c r="J39" i="68"/>
  <c r="I61" i="68"/>
  <c r="H61" i="6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90" i="86"/>
  <c r="O90" i="86"/>
  <c r="P90" i="86" s="1"/>
  <c r="N91" i="86"/>
  <c r="P91" i="86" s="1"/>
  <c r="O91" i="86"/>
  <c r="N92" i="86"/>
  <c r="O92" i="86"/>
  <c r="P92" i="86" s="1"/>
  <c r="O93" i="86"/>
  <c r="N94" i="86"/>
  <c r="O94" i="86"/>
  <c r="P94" i="86" s="1"/>
  <c r="L90" i="86"/>
  <c r="L91" i="86"/>
  <c r="L92" i="86"/>
  <c r="F90" i="86"/>
  <c r="F91" i="86"/>
  <c r="F92" i="86"/>
  <c r="Q10" i="72"/>
  <c r="R10" i="72"/>
  <c r="S10" i="72" s="1"/>
  <c r="I10" i="72"/>
  <c r="O10" i="72"/>
  <c r="D53" i="93"/>
  <c r="C53" i="93"/>
  <c r="BB60" i="91"/>
  <c r="N82" i="70"/>
  <c r="O82" i="70"/>
  <c r="N83" i="70"/>
  <c r="O83" i="70"/>
  <c r="L82" i="70"/>
  <c r="F82" i="70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C33" i="93"/>
  <c r="D33" i="93"/>
  <c r="AJ44" i="91"/>
  <c r="BB34" i="91"/>
  <c r="BB35" i="91"/>
  <c r="BB36" i="91"/>
  <c r="BB37" i="91"/>
  <c r="BB56" i="91"/>
  <c r="BB57" i="91"/>
  <c r="BB58" i="91"/>
  <c r="BB59" i="91"/>
  <c r="N81" i="70"/>
  <c r="O81" i="70"/>
  <c r="N84" i="70"/>
  <c r="O84" i="70"/>
  <c r="O85" i="70"/>
  <c r="N86" i="70"/>
  <c r="O86" i="70"/>
  <c r="N87" i="70"/>
  <c r="O87" i="70"/>
  <c r="N88" i="70"/>
  <c r="O88" i="70"/>
  <c r="N89" i="70"/>
  <c r="O89" i="70"/>
  <c r="L81" i="70"/>
  <c r="F81" i="70"/>
  <c r="B83" i="66"/>
  <c r="C83" i="66"/>
  <c r="N58" i="48"/>
  <c r="O58" i="48"/>
  <c r="L58" i="48"/>
  <c r="F58" i="48"/>
  <c r="N81" i="86"/>
  <c r="O81" i="86"/>
  <c r="N82" i="86"/>
  <c r="O82" i="86"/>
  <c r="L81" i="86"/>
  <c r="L82" i="86"/>
  <c r="F81" i="86"/>
  <c r="F82" i="86"/>
  <c r="F83" i="86"/>
  <c r="F84" i="86"/>
  <c r="N31" i="86"/>
  <c r="O31" i="86"/>
  <c r="L31" i="86"/>
  <c r="F31" i="86"/>
  <c r="O37" i="93"/>
  <c r="P37" i="93"/>
  <c r="M37" i="93"/>
  <c r="G37" i="93"/>
  <c r="B32" i="70"/>
  <c r="C32" i="70"/>
  <c r="P83" i="70" l="1"/>
  <c r="P88" i="70"/>
  <c r="P89" i="70"/>
  <c r="P84" i="70"/>
  <c r="P82" i="70"/>
  <c r="P82" i="86"/>
  <c r="P31" i="86"/>
  <c r="Q37" i="93"/>
  <c r="P87" i="70"/>
  <c r="P81" i="70"/>
  <c r="P86" i="70"/>
  <c r="P58" i="48"/>
  <c r="P81" i="86"/>
  <c r="R41" i="91" l="1"/>
  <c r="BA18" i="91"/>
  <c r="BA17" i="91"/>
  <c r="BA16" i="91"/>
  <c r="BA15" i="91"/>
  <c r="BA14" i="91"/>
  <c r="BA13" i="91"/>
  <c r="BA12" i="91"/>
  <c r="BA11" i="91"/>
  <c r="BA10" i="91"/>
  <c r="BA9" i="91"/>
  <c r="BA8" i="91"/>
  <c r="BA7" i="91"/>
  <c r="J33" i="93"/>
  <c r="I33" i="93"/>
  <c r="B61" i="83"/>
  <c r="C61" i="83"/>
  <c r="N80" i="70"/>
  <c r="O80" i="70"/>
  <c r="L79" i="70"/>
  <c r="L80" i="70"/>
  <c r="L83" i="70"/>
  <c r="L84" i="70"/>
  <c r="L86" i="70"/>
  <c r="L87" i="70"/>
  <c r="L88" i="70"/>
  <c r="L89" i="70"/>
  <c r="F80" i="70"/>
  <c r="F83" i="70"/>
  <c r="F84" i="70"/>
  <c r="F86" i="70"/>
  <c r="F87" i="70"/>
  <c r="F88" i="70"/>
  <c r="F89" i="70"/>
  <c r="N59" i="70"/>
  <c r="O59" i="70"/>
  <c r="L59" i="70"/>
  <c r="F59" i="70"/>
  <c r="N31" i="70"/>
  <c r="O31" i="70"/>
  <c r="L31" i="70"/>
  <c r="F31" i="70"/>
  <c r="N30" i="70"/>
  <c r="O30" i="70"/>
  <c r="L30" i="70"/>
  <c r="F30" i="70"/>
  <c r="N57" i="48"/>
  <c r="O57" i="48"/>
  <c r="N59" i="48"/>
  <c r="O59" i="48"/>
  <c r="L57" i="48"/>
  <c r="F57" i="48"/>
  <c r="F59" i="48"/>
  <c r="B32" i="46"/>
  <c r="C32" i="46"/>
  <c r="B37" i="46"/>
  <c r="B38" i="46"/>
  <c r="C38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O38" i="93"/>
  <c r="P38" i="93"/>
  <c r="Q6" i="67"/>
  <c r="U42" i="91"/>
  <c r="U43" i="91"/>
  <c r="U44" i="91"/>
  <c r="BA51" i="91"/>
  <c r="BB51" i="91"/>
  <c r="BA52" i="91"/>
  <c r="BB52" i="91"/>
  <c r="BA53" i="91"/>
  <c r="BB53" i="91"/>
  <c r="BA54" i="91"/>
  <c r="BB54" i="91"/>
  <c r="BA55" i="91"/>
  <c r="BB55" i="91"/>
  <c r="BA56" i="91"/>
  <c r="BC56" i="91" s="1"/>
  <c r="BA57" i="91"/>
  <c r="BC57" i="91" s="1"/>
  <c r="BA58" i="91"/>
  <c r="BC58" i="91" s="1"/>
  <c r="BA59" i="91"/>
  <c r="BC59" i="91" s="1"/>
  <c r="BA60" i="91"/>
  <c r="BC60" i="91" s="1"/>
  <c r="BA61" i="91"/>
  <c r="BB61" i="91"/>
  <c r="BA62" i="91"/>
  <c r="BB62" i="91"/>
  <c r="Q67" i="91"/>
  <c r="R67" i="91" s="1"/>
  <c r="Q66" i="91"/>
  <c r="Q65" i="91"/>
  <c r="R52" i="91"/>
  <c r="R53" i="91"/>
  <c r="R54" i="91"/>
  <c r="R55" i="91"/>
  <c r="R56" i="91"/>
  <c r="R57" i="91"/>
  <c r="R58" i="91"/>
  <c r="R59" i="91"/>
  <c r="R60" i="91"/>
  <c r="R61" i="91"/>
  <c r="R62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5" i="91"/>
  <c r="BA29" i="91"/>
  <c r="BA30" i="91"/>
  <c r="BA31" i="91"/>
  <c r="BA32" i="91"/>
  <c r="BA33" i="91"/>
  <c r="BA34" i="91"/>
  <c r="BC34" i="91" s="1"/>
  <c r="BA35" i="91"/>
  <c r="BC35" i="91" s="1"/>
  <c r="BA36" i="91"/>
  <c r="BC36" i="91" s="1"/>
  <c r="BA37" i="91"/>
  <c r="BC37" i="91" s="1"/>
  <c r="BA38" i="91"/>
  <c r="BA39" i="91"/>
  <c r="BA40" i="91"/>
  <c r="R30" i="91"/>
  <c r="R31" i="91"/>
  <c r="R32" i="91"/>
  <c r="R33" i="91"/>
  <c r="R34" i="91"/>
  <c r="R35" i="91"/>
  <c r="R36" i="91"/>
  <c r="R37" i="91"/>
  <c r="R38" i="91"/>
  <c r="R39" i="91"/>
  <c r="R40" i="91"/>
  <c r="R29" i="91"/>
  <c r="Q42" i="91"/>
  <c r="Q43" i="91"/>
  <c r="Q44" i="91"/>
  <c r="BB44" i="91" s="1"/>
  <c r="Q45" i="91"/>
  <c r="R45" i="91" s="1"/>
  <c r="P45" i="91"/>
  <c r="P43" i="91"/>
  <c r="P44" i="91"/>
  <c r="P42" i="91"/>
  <c r="BB8" i="91"/>
  <c r="BB9" i="91"/>
  <c r="BB10" i="91"/>
  <c r="BB11" i="91"/>
  <c r="BB12" i="91"/>
  <c r="BB13" i="91"/>
  <c r="BB14" i="91"/>
  <c r="BB15" i="91"/>
  <c r="BB16" i="91"/>
  <c r="BB17" i="91"/>
  <c r="BB18" i="91"/>
  <c r="BB7" i="91"/>
  <c r="AZ20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R23" i="91" s="1"/>
  <c r="Q22" i="91"/>
  <c r="Q21" i="91"/>
  <c r="P20" i="91"/>
  <c r="P21" i="91"/>
  <c r="P22" i="91"/>
  <c r="P23" i="91"/>
  <c r="X7" i="87"/>
  <c r="S20" i="87"/>
  <c r="V7" i="87"/>
  <c r="V20" i="87"/>
  <c r="V18" i="87"/>
  <c r="R65" i="91" l="1"/>
  <c r="R66" i="91"/>
  <c r="R44" i="91"/>
  <c r="R22" i="91"/>
  <c r="P31" i="70"/>
  <c r="R63" i="91"/>
  <c r="R42" i="91"/>
  <c r="BA63" i="91"/>
  <c r="BA19" i="91"/>
  <c r="P59" i="70"/>
  <c r="P80" i="70"/>
  <c r="P30" i="70"/>
  <c r="P57" i="48"/>
  <c r="P59" i="48"/>
  <c r="R21" i="91"/>
  <c r="Q38" i="93"/>
  <c r="BB63" i="91"/>
  <c r="BA41" i="91"/>
  <c r="R43" i="91"/>
  <c r="BB41" i="91"/>
  <c r="N78" i="70"/>
  <c r="O78" i="70"/>
  <c r="L78" i="70"/>
  <c r="F78" i="70"/>
  <c r="F79" i="70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N28" i="70"/>
  <c r="O28" i="70"/>
  <c r="N29" i="70"/>
  <c r="O29" i="70"/>
  <c r="L27" i="70"/>
  <c r="L28" i="70"/>
  <c r="L29" i="70"/>
  <c r="F27" i="70"/>
  <c r="F28" i="70"/>
  <c r="F29" i="70"/>
  <c r="N88" i="68"/>
  <c r="O88" i="68"/>
  <c r="N89" i="68"/>
  <c r="O89" i="68"/>
  <c r="L88" i="68"/>
  <c r="F88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N94" i="48"/>
  <c r="O94" i="48"/>
  <c r="L94" i="48"/>
  <c r="F94" i="48"/>
  <c r="B32" i="81"/>
  <c r="C32" i="81"/>
  <c r="F82" i="66"/>
  <c r="L82" i="66"/>
  <c r="N82" i="66"/>
  <c r="O82" i="66"/>
  <c r="J53" i="2"/>
  <c r="I53" i="2"/>
  <c r="C10" i="93"/>
  <c r="D10" i="93"/>
  <c r="R29" i="87"/>
  <c r="R11" i="87"/>
  <c r="Q33" i="87"/>
  <c r="R33" i="87"/>
  <c r="R31" i="87"/>
  <c r="S31" i="87"/>
  <c r="S29" i="87"/>
  <c r="R22" i="87"/>
  <c r="R20" i="87"/>
  <c r="Q18" i="87"/>
  <c r="R18" i="87"/>
  <c r="S18" i="87"/>
  <c r="R10" i="87"/>
  <c r="S10" i="87"/>
  <c r="S11" i="87" s="1"/>
  <c r="R9" i="87"/>
  <c r="S9" i="87"/>
  <c r="Q7" i="87"/>
  <c r="R7" i="87"/>
  <c r="S7" i="87"/>
  <c r="N24" i="83"/>
  <c r="O24" i="83"/>
  <c r="L24" i="83"/>
  <c r="L25" i="83"/>
  <c r="L55" i="70"/>
  <c r="N55" i="70"/>
  <c r="O55" i="70"/>
  <c r="L76" i="70"/>
  <c r="N76" i="70"/>
  <c r="O76" i="70"/>
  <c r="L77" i="70"/>
  <c r="N77" i="70"/>
  <c r="O77" i="70"/>
  <c r="N79" i="70"/>
  <c r="O79" i="70"/>
  <c r="F76" i="70"/>
  <c r="F77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N92" i="48"/>
  <c r="O92" i="48"/>
  <c r="N93" i="48"/>
  <c r="O93" i="48"/>
  <c r="L92" i="48"/>
  <c r="L93" i="48"/>
  <c r="F92" i="48"/>
  <c r="F93" i="48"/>
  <c r="N88" i="47"/>
  <c r="O88" i="47"/>
  <c r="N89" i="47"/>
  <c r="O89" i="47"/>
  <c r="N90" i="47"/>
  <c r="O90" i="47"/>
  <c r="N91" i="47"/>
  <c r="O91" i="47"/>
  <c r="N92" i="47"/>
  <c r="O92" i="47"/>
  <c r="L88" i="47"/>
  <c r="L89" i="47"/>
  <c r="L90" i="47"/>
  <c r="L91" i="47"/>
  <c r="L92" i="47"/>
  <c r="L93" i="47"/>
  <c r="F88" i="47"/>
  <c r="F89" i="47"/>
  <c r="F90" i="47"/>
  <c r="F91" i="47"/>
  <c r="F92" i="47"/>
  <c r="F93" i="47"/>
  <c r="O60" i="47"/>
  <c r="N90" i="81"/>
  <c r="O90" i="81"/>
  <c r="L90" i="81"/>
  <c r="F90" i="81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N86" i="68"/>
  <c r="O86" i="68"/>
  <c r="N87" i="68"/>
  <c r="O87" i="68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L84" i="48"/>
  <c r="N84" i="48"/>
  <c r="O84" i="48"/>
  <c r="L85" i="48"/>
  <c r="N85" i="48"/>
  <c r="O85" i="48"/>
  <c r="L86" i="48"/>
  <c r="N86" i="48"/>
  <c r="O86" i="48"/>
  <c r="L87" i="48"/>
  <c r="N87" i="48"/>
  <c r="O87" i="48"/>
  <c r="L88" i="48"/>
  <c r="N88" i="48"/>
  <c r="O88" i="48"/>
  <c r="L89" i="48"/>
  <c r="N89" i="48"/>
  <c r="O89" i="48"/>
  <c r="L90" i="48"/>
  <c r="N90" i="48"/>
  <c r="O90" i="48"/>
  <c r="L91" i="48"/>
  <c r="N91" i="48"/>
  <c r="O91" i="48"/>
  <c r="F84" i="48"/>
  <c r="F85" i="48"/>
  <c r="F86" i="48"/>
  <c r="F87" i="48"/>
  <c r="F88" i="48"/>
  <c r="N93" i="47"/>
  <c r="O93" i="47"/>
  <c r="E90" i="86"/>
  <c r="E91" i="86"/>
  <c r="E92" i="86"/>
  <c r="E93" i="86"/>
  <c r="E94" i="86"/>
  <c r="F94" i="86"/>
  <c r="F96" i="86"/>
  <c r="I50" i="93"/>
  <c r="J50" i="93"/>
  <c r="I53" i="93"/>
  <c r="J53" i="93"/>
  <c r="H37" i="36"/>
  <c r="J37" i="36" s="1"/>
  <c r="B37" i="36"/>
  <c r="D37" i="36" s="1"/>
  <c r="S32" i="87"/>
  <c r="S33" i="87" s="1"/>
  <c r="S21" i="87"/>
  <c r="S22" i="87" s="1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78" i="70" l="1"/>
  <c r="P89" i="68"/>
  <c r="P27" i="70"/>
  <c r="P88" i="68"/>
  <c r="P91" i="48"/>
  <c r="P87" i="48"/>
  <c r="P93" i="48"/>
  <c r="P56" i="70"/>
  <c r="P28" i="70"/>
  <c r="P85" i="68"/>
  <c r="P57" i="70"/>
  <c r="P24" i="83"/>
  <c r="P58" i="70"/>
  <c r="P91" i="47"/>
  <c r="P93" i="47"/>
  <c r="R19" i="91"/>
  <c r="BB19" i="91"/>
  <c r="P77" i="70"/>
  <c r="P79" i="70"/>
  <c r="P60" i="70"/>
  <c r="P29" i="70"/>
  <c r="P87" i="68"/>
  <c r="P53" i="66"/>
  <c r="P94" i="48"/>
  <c r="P92" i="47"/>
  <c r="P90" i="47"/>
  <c r="P88" i="47"/>
  <c r="P91" i="83"/>
  <c r="P94" i="83"/>
  <c r="P92" i="83"/>
  <c r="P88" i="83"/>
  <c r="P22" i="70"/>
  <c r="P80" i="66"/>
  <c r="P82" i="66"/>
  <c r="P78" i="66"/>
  <c r="P81" i="66"/>
  <c r="P77" i="66"/>
  <c r="P75" i="66"/>
  <c r="P24" i="66"/>
  <c r="P90" i="81"/>
  <c r="P76" i="70"/>
  <c r="P55" i="70"/>
  <c r="P21" i="70"/>
  <c r="P19" i="70"/>
  <c r="P30" i="68"/>
  <c r="P74" i="66"/>
  <c r="P76" i="66"/>
  <c r="P79" i="66"/>
  <c r="P84" i="48"/>
  <c r="P92" i="48"/>
  <c r="P89" i="47"/>
  <c r="AZ42" i="92"/>
  <c r="AZ21" i="92"/>
  <c r="AZ66" i="92"/>
  <c r="AZ63" i="91"/>
  <c r="P24" i="70"/>
  <c r="P84" i="68"/>
  <c r="P73" i="66"/>
  <c r="P90" i="48"/>
  <c r="P86" i="48"/>
  <c r="P25" i="70"/>
  <c r="P23" i="70"/>
  <c r="P26" i="70"/>
  <c r="P20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BA42" i="91" s="1"/>
  <c r="AI43" i="91"/>
  <c r="BA43" i="91" s="1"/>
  <c r="AI44" i="91"/>
  <c r="AI45" i="91"/>
  <c r="BA45" i="91" s="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N53" i="48"/>
  <c r="O53" i="48"/>
  <c r="L53" i="48"/>
  <c r="F53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13" i="93"/>
  <c r="C13" i="93"/>
  <c r="BA44" i="91" l="1"/>
  <c r="BC44" i="91" s="1"/>
  <c r="AK44" i="91"/>
  <c r="P87" i="83"/>
  <c r="R64" i="91"/>
  <c r="P53" i="48"/>
  <c r="P74" i="70"/>
  <c r="P29" i="83"/>
  <c r="P53" i="70"/>
  <c r="AZ22" i="91"/>
  <c r="P79" i="83"/>
  <c r="P89" i="46"/>
  <c r="P54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L94" i="70" l="1"/>
  <c r="F94" i="70"/>
  <c r="O94" i="70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O53" i="93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AI67" i="91"/>
  <c r="BA67" i="91" s="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AI66" i="91"/>
  <c r="BA66" i="91" s="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I65" i="91"/>
  <c r="BA65" i="91" s="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BB64" i="91" s="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AI23" i="91"/>
  <c r="BA23" i="91" s="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AI22" i="91"/>
  <c r="BA22" i="91" s="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I21" i="91"/>
  <c r="BA21" i="91" s="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BA20" i="91" s="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BC39" i="92" l="1"/>
  <c r="BC38" i="92"/>
  <c r="AK43" i="91"/>
  <c r="BB43" i="91"/>
  <c r="BC43" i="91" s="1"/>
  <c r="BC35" i="92"/>
  <c r="AK44" i="92"/>
  <c r="BC37" i="92"/>
  <c r="R66" i="92"/>
  <c r="R22" i="92"/>
  <c r="AK43" i="92"/>
  <c r="BC36" i="92"/>
  <c r="AK21" i="92"/>
  <c r="E58" i="93"/>
  <c r="E53" i="93"/>
  <c r="E47" i="93"/>
  <c r="E56" i="93"/>
  <c r="AK65" i="92"/>
  <c r="R65" i="92"/>
  <c r="BC34" i="92"/>
  <c r="R43" i="92"/>
  <c r="R21" i="92"/>
  <c r="E59" i="93"/>
  <c r="AK65" i="91"/>
  <c r="BB65" i="91"/>
  <c r="BC65" i="91" s="1"/>
  <c r="BB66" i="91"/>
  <c r="BC66" i="91" s="1"/>
  <c r="BB67" i="91"/>
  <c r="BC67" i="91" s="1"/>
  <c r="AK21" i="91"/>
  <c r="BB21" i="91"/>
  <c r="BC21" i="91" s="1"/>
  <c r="BB22" i="91"/>
  <c r="BC22" i="91" s="1"/>
  <c r="BB23" i="91"/>
  <c r="BC23" i="91" s="1"/>
  <c r="R20" i="91"/>
  <c r="BB20" i="91"/>
  <c r="BC20" i="91" s="1"/>
  <c r="E54" i="93"/>
  <c r="BC31" i="92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BC66" i="92" s="1"/>
  <c r="R64" i="92"/>
  <c r="AK42" i="92"/>
  <c r="AK20" i="92"/>
  <c r="AK64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B44" i="92"/>
  <c r="AK66" i="92"/>
  <c r="A41" i="92"/>
  <c r="BB19" i="92"/>
  <c r="BC19" i="92" s="1"/>
  <c r="BB20" i="92"/>
  <c r="BB21" i="92"/>
  <c r="BB22" i="92"/>
  <c r="BB23" i="92"/>
  <c r="BC23" i="92" s="1"/>
  <c r="AK20" i="91"/>
  <c r="AK41" i="91"/>
  <c r="AK42" i="91"/>
  <c r="BC63" i="91"/>
  <c r="BC64" i="91"/>
  <c r="AK22" i="91"/>
  <c r="AK23" i="91"/>
  <c r="BC44" i="92" l="1"/>
  <c r="BC21" i="92"/>
  <c r="BC22" i="92"/>
  <c r="BC43" i="92"/>
  <c r="BC65" i="92"/>
  <c r="E60" i="93"/>
  <c r="K40" i="93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H32" i="81"/>
  <c r="I32" i="81"/>
  <c r="B61" i="3"/>
  <c r="C61" i="3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H32" i="70"/>
  <c r="I32" i="70"/>
  <c r="B32" i="66"/>
  <c r="C32" i="66"/>
  <c r="N58" i="47"/>
  <c r="O58" i="47"/>
  <c r="L58" i="47"/>
  <c r="F58" i="47"/>
  <c r="F32" i="70" l="1"/>
  <c r="P28" i="66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F89" i="48"/>
  <c r="F90" i="48"/>
  <c r="F91" i="48"/>
  <c r="L59" i="48"/>
  <c r="N60" i="46"/>
  <c r="O60" i="46"/>
  <c r="L60" i="46"/>
  <c r="F60" i="46"/>
  <c r="P65" i="66" l="1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E83" i="86"/>
  <c r="D83" i="86"/>
  <c r="K82" i="86"/>
  <c r="J82" i="86"/>
  <c r="E82" i="86"/>
  <c r="D82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E96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H15" i="80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N15" i="72" l="1"/>
  <c r="H15" i="74"/>
  <c r="M15" i="72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2" i="68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61" i="70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K59" i="48"/>
  <c r="E59" i="48"/>
  <c r="D59" i="48"/>
  <c r="K58" i="48"/>
  <c r="E58" i="48"/>
  <c r="D58" i="48"/>
  <c r="K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O33" i="46"/>
  <c r="N33" i="46"/>
  <c r="L33" i="46"/>
  <c r="F33" i="46"/>
  <c r="E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K53" i="3"/>
  <c r="L53" i="3"/>
  <c r="K54" i="3"/>
  <c r="K55" i="3"/>
  <c r="K56" i="3"/>
  <c r="K57" i="3"/>
  <c r="K58" i="3"/>
  <c r="K59" i="3"/>
  <c r="L59" i="3"/>
  <c r="K60" i="3"/>
  <c r="L60" i="3"/>
  <c r="K62" i="3"/>
  <c r="L62" i="3"/>
  <c r="L39" i="3"/>
  <c r="K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I20" i="2" l="1"/>
  <c r="J20" i="2"/>
  <c r="J33" i="36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<sst xmlns="http://schemas.openxmlformats.org/spreadsheetml/2006/main" count="2033" uniqueCount="243">
  <si>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</si>
  <si>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</si>
  <si>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</si>
  <si>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</si>
  <si>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</si>
  <si>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</si>
  <si>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</si>
  <si>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</si>
  <si>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</si>
  <si>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</si>
  <si>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</si>
  <si>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</si>
  <si>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</si>
  <si>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</si>
  <si>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</si>
  <si>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</si>
  <si>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</si>
  <si>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</si>
  <si>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</si>
  <si>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</si>
  <si>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</si>
  <si>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</si>
  <si>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</si>
  <si>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</si>
  <si>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</si>
  <si>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</si>
  <si>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</si>
  <si>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</si>
  <si>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</si>
  <si>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</si>
  <si>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</si>
  <si>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</si>
  <si>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</si>
  <si>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</si>
  <si>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</si>
  <si>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</si>
  <si>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</si>
  <si>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</si>
  <si>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</si>
  <si>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</si>
  <si>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</si>
  <si>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</si>
  <si>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</si>
  <si>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</si>
  <si>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</si>
  <si>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</si>
  <si>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</si>
  <si>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</si>
  <si>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</si>
  <si>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</si>
  <si>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</si>
  <si>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</si>
  <si>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</si>
  <si>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</si>
  <si>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</si>
  <si>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</si>
  <si>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</si>
  <si>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</si>
  <si>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</si>
  <si>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</si>
  <si>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</si>
  <si>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</si>
  <si>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</si>
  <si>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</si>
  <si>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</si>
  <si>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</si>
  <si>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</si>
  <si>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</si>
  <si>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</si>
  <si>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</si>
  <si>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</si>
  <si>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</si>
  <si>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</si>
  <si>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</si>
  <si>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</si>
  <si>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</si>
  <si>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</si>
  <si>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</si>
  <si>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</si>
  <si>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</si>
  <si>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</si>
  <si>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</si>
  <si>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</si>
  <si>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</si>
  <si>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</si>
  <si>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</si>
  <si>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</si>
  <si>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</si>
  <si>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</si>
  <si>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</si>
  <si>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</si>
  <si>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</si>
  <si>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</si>
  <si>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</si>
  <si>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</si>
  <si>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</si>
  <si>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</si>
  <si>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</si>
  <si>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</si>
  <si>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</si>
  <si>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</si>
  <si>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</si>
  <si>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</si>
  <si>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</si>
  <si>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</si>
  <si>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</si>
  <si>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</si>
  <si>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</si>
  <si>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</si>
  <si>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</si>
  <si>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</si>
  <si>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</si>
  <si>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</si>
  <si>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</si>
  <si>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</si>
  <si>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</si>
  <si>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</si>
  <si>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</si>
  <si>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</si>
  <si>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</si>
  <si>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</si>
  <si>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</si>
  <si>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</si>
  <si>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</si>
  <si>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</si>
  <si>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</si>
  <si>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</si>
  <si>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</si>
  <si>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</si>
  <si>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</si>
  <si>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</si>
  <si>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</si>
  <si>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</si>
  <si>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</si>
  <si>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</si>
  <si>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</si>
  <si>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</si>
  <si>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</si>
  <si>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</si>
  <si>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</si>
  <si>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</si>
  <si>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</si>
  <si>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</si>
  <si>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</si>
  <si>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</si>
  <si>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</si>
  <si>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</si>
  <si>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</si>
  <si>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</si>
  <si>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</si>
  <si>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</si>
  <si>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</si>
  <si>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</si>
  <si>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2015 - Dados Definitivos Revistos</t>
  </si>
  <si>
    <t>2024 - Dados Definitivos (08-08-2025)</t>
  </si>
  <si>
    <t>FRANCA</t>
  </si>
  <si>
    <t>E.U.AMERICA</t>
  </si>
  <si>
    <t>BRASIL</t>
  </si>
  <si>
    <t>REINO UNIDO</t>
  </si>
  <si>
    <t>ANGOLA</t>
  </si>
  <si>
    <t>CANADA</t>
  </si>
  <si>
    <t>PAISES BAIXOS</t>
  </si>
  <si>
    <t>ALEMANHA</t>
  </si>
  <si>
    <t>BELGICA</t>
  </si>
  <si>
    <t>POLONIA</t>
  </si>
  <si>
    <t>FEDERAÇÃO RUSSA</t>
  </si>
  <si>
    <t>ESPANHA</t>
  </si>
  <si>
    <t>SUICA</t>
  </si>
  <si>
    <t>SUECIA</t>
  </si>
  <si>
    <t>DINAMARCA</t>
  </si>
  <si>
    <t>PAISES PT N/ DETERM.</t>
  </si>
  <si>
    <t>NORUEGA</t>
  </si>
  <si>
    <t>LUXEMBURGO</t>
  </si>
  <si>
    <t>FINLANDIA</t>
  </si>
  <si>
    <t>ITALIA</t>
  </si>
  <si>
    <t>JAPAO</t>
  </si>
  <si>
    <t>GUINE BISSAU</t>
  </si>
  <si>
    <t>IRLANDA</t>
  </si>
  <si>
    <t>UCRANIA</t>
  </si>
  <si>
    <t>CHINA</t>
  </si>
  <si>
    <t>LETONIA</t>
  </si>
  <si>
    <t>ROMENIA</t>
  </si>
  <si>
    <t>AUSTRIA</t>
  </si>
  <si>
    <t>CHIPRE</t>
  </si>
  <si>
    <t>ESTONIA</t>
  </si>
  <si>
    <t>REP. CHECA</t>
  </si>
  <si>
    <t>LITUANIA</t>
  </si>
  <si>
    <t>BULGARIA</t>
  </si>
  <si>
    <t>HUNGRIA</t>
  </si>
  <si>
    <t>REP. ESLOVACA</t>
  </si>
  <si>
    <t>S.TOME PRINCIPE</t>
  </si>
  <si>
    <t>COREIA DO SUL</t>
  </si>
  <si>
    <t>AUSTRALIA</t>
  </si>
  <si>
    <t>MOCAMBIQUE</t>
  </si>
  <si>
    <t>MACAU</t>
  </si>
  <si>
    <t>EMIRATOS ARABES</t>
  </si>
  <si>
    <t>ISRAEL</t>
  </si>
  <si>
    <t>CABO VERDE</t>
  </si>
  <si>
    <t>MEXICO</t>
  </si>
  <si>
    <t>URUGUAI</t>
  </si>
  <si>
    <t>SUAZILANDIA</t>
  </si>
  <si>
    <t>BIELORRUSSIA</t>
  </si>
  <si>
    <t>NIGERIA</t>
  </si>
  <si>
    <t>GRECIA</t>
  </si>
  <si>
    <t>MALTA</t>
  </si>
  <si>
    <t>AFRICA DO SUL</t>
  </si>
  <si>
    <t>ZAIRE</t>
  </si>
  <si>
    <t>SINGAPURA</t>
  </si>
  <si>
    <t>RUANDA</t>
  </si>
  <si>
    <t>TURQUIA</t>
  </si>
  <si>
    <t>MARROCOS</t>
  </si>
  <si>
    <t>HONG-KONG</t>
  </si>
  <si>
    <t>NOVA ZELANDIA</t>
  </si>
  <si>
    <t>2025 - Dados Preliminares (10-12-2025)</t>
  </si>
  <si>
    <t>jan-nov</t>
  </si>
  <si>
    <t>dez 2023 a nov 2024</t>
  </si>
  <si>
    <t>dez 2024 a nov 2025</t>
  </si>
  <si>
    <t>Exportações por Tipo de Produto - novembro 2025 vs novembro 2024</t>
  </si>
  <si>
    <t>Evolução das Exportações de Vinho (NC 2204) por Mercado / Acondicionamento - novembro 2025 vs novembro  2024</t>
  </si>
  <si>
    <t>Evolução das Exportações com Destino a uma Seleção de Mercados (NC 2204) - novembro 2025 vs novembro 2024</t>
  </si>
  <si>
    <t>COLOMBIA</t>
  </si>
  <si>
    <t>ESLOVENIA</t>
  </si>
  <si>
    <t>CATAR</t>
  </si>
  <si>
    <t>GANA</t>
  </si>
  <si>
    <t>CAMAROES</t>
  </si>
  <si>
    <t>ISLANDIA</t>
  </si>
  <si>
    <t>INDONESIA</t>
  </si>
  <si>
    <t>COSTA DO MARFIM</t>
  </si>
  <si>
    <t>ANDORRA</t>
  </si>
  <si>
    <t>TAIWAN</t>
  </si>
  <si>
    <t>REP.DOMINICANA</t>
  </si>
  <si>
    <t>ARGENTINA</t>
  </si>
  <si>
    <t>COSTA RICA</t>
  </si>
  <si>
    <t>MALASIA</t>
  </si>
  <si>
    <t>QUENIA</t>
  </si>
  <si>
    <t>PROV/ABAST.BORDO PT</t>
  </si>
  <si>
    <t>VENEZUELA</t>
  </si>
  <si>
    <t>NAMIBIA</t>
  </si>
  <si>
    <t>PARAGUAI</t>
  </si>
  <si>
    <t>5 - Exportações por Tipo de produto - novembro 2025 vs novembro 2024</t>
  </si>
  <si>
    <t>7 - Evolução das Exportações de Vinho (NC 2204) por Mercado / Acondicionamento -novembro 2025 vs novembro  2024</t>
  </si>
  <si>
    <t>Novembro 2025 versus Novembro 2024</t>
  </si>
  <si>
    <t>9 - Evolução das Exportações com Destino a uma Selecção de Mercado - novembro  2025 vs novembro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</si>
</sst>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7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499984740745262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90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101" xfId="0" applyNumberFormat="1" applyBorder="1"/>
    <xf numFmtId="3" fontId="0" fillId="0" borderId="102" xfId="0" applyNumberFormat="1" applyBorder="1"/>
    <xf numFmtId="0" fontId="9" fillId="2" borderId="103" xfId="0" applyFont="1" applyFill="1" applyBorder="1" applyAlignment="1">
      <alignment horizontal="center"/>
    </xf>
    <xf numFmtId="3" fontId="0" fillId="0" borderId="104" xfId="0" applyNumberFormat="1" applyBorder="1"/>
    <xf numFmtId="3" fontId="0" fillId="0" borderId="105" xfId="0" applyNumberFormat="1" applyBorder="1"/>
    <xf numFmtId="3" fontId="0" fillId="0" borderId="106" xfId="0" applyNumberFormat="1" applyBorder="1"/>
    <xf numFmtId="164" fontId="0" fillId="4" borderId="0" xfId="0" applyNumberFormat="1" applyFill="1"/>
    <xf numFmtId="3" fontId="0" fillId="0" borderId="8" xfId="0" applyNumberForma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H7" sqref="H7"/>
    </sheetView>
  </sheetViews>
  <sheetFormatPr defaultRowHeight="15" x14ac:dyDescent="0.25"/>
  <cols>
    <col min="1" max="1" width="3.140625" customWidth="1"/>
  </cols>
  <sheetData>
    <row r="2" spans="2:11" ht="15.75" x14ac:dyDescent="0.25">
      <c r="E2" s="328" t="s">
        <v>25</v>
      </c>
      <c r="F2" s="328"/>
      <c r="G2" s="328"/>
      <c r="H2" s="328"/>
      <c r="I2" s="328"/>
      <c r="J2" s="328"/>
      <c r="K2" s="328"/>
    </row>
    <row r="3" spans="2:11" ht="15.75" x14ac:dyDescent="0.25">
      <c r="E3" s="328" t="s">
        <v>241</v>
      </c>
      <c r="F3" s="328"/>
      <c r="G3" s="328"/>
      <c r="H3" s="328"/>
      <c r="I3" s="328"/>
      <c r="J3" s="328"/>
      <c r="K3" s="328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239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240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242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R96"/>
  <sheetViews>
    <sheetView showGridLines="0" zoomScaleNormal="100" workbookViewId="0">
      <selection activeCell="A7" sqref="A7:A2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8" ht="15.75" x14ac:dyDescent="0.25">
      <c r="A1" s="4" t="s">
        <v>31</v>
      </c>
    </row>
    <row r="3" spans="1:18" ht="8.25" customHeight="1" thickBot="1" x14ac:dyDescent="0.3"/>
    <row r="4" spans="1:18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13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8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151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 / 2024</v>
      </c>
      <c r="N5" s="376" t="str">
        <f>B5</f>
        <v>jan-nov</v>
      </c>
      <c r="O5" s="374"/>
      <c r="P5" s="131" t="str">
        <f>L5</f>
        <v>2025 / 2024</v>
      </c>
    </row>
    <row r="6" spans="1:18" ht="19.5" customHeight="1" thickBot="1" x14ac:dyDescent="0.3">
      <c r="A6" s="38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8" ht="20.100000000000001" customHeight="1" x14ac:dyDescent="0.25">
      <c r="A7" s="8" t="s">
        <v>155</v>
      </c>
      <c r="B7" s="19">
        <v>296639.1199999997</v>
      </c>
      <c r="C7" s="147">
        <v>289848.92999999982</v>
      </c>
      <c r="D7" s="214">
        <f>B7/$B$33</f>
        <v>9.4066214909454202E-2</v>
      </c>
      <c r="E7" s="246">
        <f>C7/$C$33</f>
        <v>9.0940455477666382E-2</v>
      </c>
      <c r="F7" s="52">
        <f>(C7-B7)/B7</f>
        <v>-2.289040636312531E-2</v>
      </c>
      <c r="H7" s="19">
        <v>92118.054000000004</v>
      </c>
      <c r="I7" s="147">
        <v>92079.317999999985</v>
      </c>
      <c r="J7" s="214">
        <f t="shared" ref="J7:J32" si="0">H7/$H$33</f>
        <v>0.10273493799410119</v>
      </c>
      <c r="K7" s="246">
        <f>I7/$I$33</f>
        <v>0.10377032758907723</v>
      </c>
      <c r="L7" s="52">
        <f>(I7-H7)/H7</f>
        <v>-4.2050388949834929E-4</v>
      </c>
      <c r="N7" s="40">
        <f t="shared" ref="N7:N33" si="1">(H7/B7)*10</f>
        <v>3.1053912916138673</v>
      </c>
      <c r="O7" s="149">
        <f t="shared" ref="O7:O33" si="2">(I7/C7)*10</f>
        <v>3.1768037922375649</v>
      </c>
      <c r="P7" s="52">
        <f>(O7-N7)/N7</f>
        <v>2.2996297058134874E-2</v>
      </c>
      <c r="Q7" s="2"/>
      <c r="R7" s="2"/>
    </row>
    <row r="8" spans="1:18" ht="20.100000000000001" customHeight="1" x14ac:dyDescent="0.25">
      <c r="A8" s="8" t="s">
        <v>156</v>
      </c>
      <c r="B8" s="19">
        <v>219403.47999999992</v>
      </c>
      <c r="C8" s="140">
        <v>206309.21999999986</v>
      </c>
      <c r="D8" s="214">
        <f t="shared" ref="D8:D32" si="3">B8/$B$33</f>
        <v>6.9574285756922927E-2</v>
      </c>
      <c r="E8" s="215">
        <f t="shared" ref="E8:E32" si="4">C8/$C$33</f>
        <v>6.4729769525256053E-2</v>
      </c>
      <c r="F8" s="52">
        <f t="shared" ref="F8:F33" si="5">(C8-B8)/B8</f>
        <v>-5.9681186460670874E-2</v>
      </c>
      <c r="H8" s="19">
        <v>94764.358000000138</v>
      </c>
      <c r="I8" s="140">
        <v>82245.072999999931</v>
      </c>
      <c r="J8" s="214">
        <f t="shared" si="0"/>
        <v>0.10568623652406747</v>
      </c>
      <c r="K8" s="215">
        <f t="shared" ref="K8:K32" si="6">I8/$I$33</f>
        <v>9.2687460693372692E-2</v>
      </c>
      <c r="L8" s="52">
        <f t="shared" ref="L8:L33" si="7">(I8-H8)/H8</f>
        <v>-0.13210963767622622</v>
      </c>
      <c r="N8" s="40">
        <f t="shared" si="1"/>
        <v>4.3191820840763402</v>
      </c>
      <c r="O8" s="143">
        <f t="shared" si="2"/>
        <v>3.9864952715152526</v>
      </c>
      <c r="P8" s="52">
        <f t="shared" ref="P8:P33" si="8">(O8-N8)/N8</f>
        <v>-7.7025419647764826E-2</v>
      </c>
      <c r="Q8" s="2"/>
    </row>
    <row r="9" spans="1:18" ht="20.100000000000001" customHeight="1" x14ac:dyDescent="0.25">
      <c r="A9" s="8" t="s">
        <v>158</v>
      </c>
      <c r="B9" s="19">
        <v>212719.14999999994</v>
      </c>
      <c r="C9" s="140">
        <v>214321.63999999996</v>
      </c>
      <c r="D9" s="214">
        <f t="shared" si="3"/>
        <v>6.7454640774475189E-2</v>
      </c>
      <c r="E9" s="215">
        <f t="shared" si="4"/>
        <v>6.7243676077467146E-2</v>
      </c>
      <c r="F9" s="52">
        <f t="shared" si="5"/>
        <v>7.5333603015996457E-3</v>
      </c>
      <c r="H9" s="19">
        <v>79237.179000000062</v>
      </c>
      <c r="I9" s="140">
        <v>81142.497999999949</v>
      </c>
      <c r="J9" s="214">
        <f t="shared" si="0"/>
        <v>8.8369503239750402E-2</v>
      </c>
      <c r="K9" s="215">
        <f t="shared" si="6"/>
        <v>9.1444895354850911E-2</v>
      </c>
      <c r="L9" s="52">
        <f t="shared" si="7"/>
        <v>2.4045770231167433E-2</v>
      </c>
      <c r="N9" s="40">
        <f t="shared" si="1"/>
        <v>3.7249668870903294</v>
      </c>
      <c r="O9" s="143">
        <f t="shared" si="2"/>
        <v>3.7860151686035981</v>
      </c>
      <c r="P9" s="52">
        <f t="shared" si="8"/>
        <v>1.6388946093680613E-2</v>
      </c>
      <c r="Q9" s="2"/>
    </row>
    <row r="10" spans="1:18" ht="20.100000000000001" customHeight="1" x14ac:dyDescent="0.25">
      <c r="A10" s="8" t="s">
        <v>157</v>
      </c>
      <c r="B10" s="19">
        <v>267571.21999999991</v>
      </c>
      <c r="C10" s="140">
        <v>260032.54999999976</v>
      </c>
      <c r="D10" s="214">
        <f t="shared" si="3"/>
        <v>8.484859274159412E-2</v>
      </c>
      <c r="E10" s="215">
        <f t="shared" si="4"/>
        <v>8.1585529869021942E-2</v>
      </c>
      <c r="F10" s="52">
        <f t="shared" si="5"/>
        <v>-2.8174442677355811E-2</v>
      </c>
      <c r="H10" s="19">
        <v>80390.997000000003</v>
      </c>
      <c r="I10" s="140">
        <v>79914.337999999974</v>
      </c>
      <c r="J10" s="214">
        <f t="shared" si="0"/>
        <v>8.9656302249708553E-2</v>
      </c>
      <c r="K10" s="215">
        <f t="shared" si="6"/>
        <v>9.0060799899975813E-2</v>
      </c>
      <c r="L10" s="52">
        <f t="shared" si="7"/>
        <v>-5.9292584715677646E-3</v>
      </c>
      <c r="N10" s="40">
        <f t="shared" si="1"/>
        <v>3.0044709965443976</v>
      </c>
      <c r="O10" s="143">
        <f t="shared" si="2"/>
        <v>3.0732436381522255</v>
      </c>
      <c r="P10" s="52">
        <f t="shared" si="8"/>
        <v>2.2890100016584248E-2</v>
      </c>
      <c r="Q10" s="2"/>
    </row>
    <row r="11" spans="1:18" ht="20.100000000000001" customHeight="1" x14ac:dyDescent="0.25">
      <c r="A11" s="8" t="s">
        <v>159</v>
      </c>
      <c r="B11" s="19">
        <v>339716.76000000024</v>
      </c>
      <c r="C11" s="140">
        <v>371358.14000000042</v>
      </c>
      <c r="D11" s="214">
        <f t="shared" si="3"/>
        <v>0.10772641772434981</v>
      </c>
      <c r="E11" s="215">
        <f t="shared" si="4"/>
        <v>0.1165140695773452</v>
      </c>
      <c r="F11" s="52">
        <f t="shared" si="5"/>
        <v>9.3140473846507185E-2</v>
      </c>
      <c r="H11" s="19">
        <v>40746.882999999994</v>
      </c>
      <c r="I11" s="140">
        <v>50147.930000000022</v>
      </c>
      <c r="J11" s="214">
        <f t="shared" si="0"/>
        <v>4.5443084354103866E-2</v>
      </c>
      <c r="K11" s="215">
        <f t="shared" si="6"/>
        <v>5.6515048515173805E-2</v>
      </c>
      <c r="L11" s="52">
        <f t="shared" si="7"/>
        <v>0.23071818769548652</v>
      </c>
      <c r="N11" s="40">
        <f t="shared" si="1"/>
        <v>1.1994369368175997</v>
      </c>
      <c r="O11" s="143">
        <f t="shared" si="2"/>
        <v>1.3503926425310069</v>
      </c>
      <c r="P11" s="52">
        <f t="shared" si="8"/>
        <v>0.1258554752481858</v>
      </c>
      <c r="Q11" s="2"/>
    </row>
    <row r="12" spans="1:18" ht="20.100000000000001" customHeight="1" x14ac:dyDescent="0.25">
      <c r="A12" s="8" t="s">
        <v>160</v>
      </c>
      <c r="B12" s="19">
        <v>115838.03999999992</v>
      </c>
      <c r="C12" s="140">
        <v>117776.54999999999</v>
      </c>
      <c r="D12" s="214">
        <f t="shared" si="3"/>
        <v>3.6733003945433614E-2</v>
      </c>
      <c r="E12" s="215">
        <f t="shared" si="4"/>
        <v>3.6952536280151715E-2</v>
      </c>
      <c r="F12" s="52">
        <f t="shared" si="5"/>
        <v>1.6734658148567335E-2</v>
      </c>
      <c r="H12" s="19">
        <v>47253.505000000005</v>
      </c>
      <c r="I12" s="140">
        <v>46651.49600000005</v>
      </c>
      <c r="J12" s="214">
        <f t="shared" si="0"/>
        <v>5.269961419483471E-2</v>
      </c>
      <c r="K12" s="215">
        <f t="shared" si="6"/>
        <v>5.2574683735608599E-2</v>
      </c>
      <c r="L12" s="52">
        <f t="shared" si="7"/>
        <v>-1.2739986166104599E-2</v>
      </c>
      <c r="N12" s="40">
        <f t="shared" si="1"/>
        <v>4.0792735270728029</v>
      </c>
      <c r="O12" s="143">
        <f t="shared" si="2"/>
        <v>3.9610173672093514</v>
      </c>
      <c r="P12" s="52">
        <f t="shared" si="8"/>
        <v>-2.8989514696336025E-2</v>
      </c>
      <c r="Q12" s="2"/>
    </row>
    <row r="13" spans="1:18" ht="20.100000000000001" customHeight="1" x14ac:dyDescent="0.25">
      <c r="A13" s="8" t="s">
        <v>161</v>
      </c>
      <c r="B13" s="19">
        <v>133565.35</v>
      </c>
      <c r="C13" s="140">
        <v>128920.75000000003</v>
      </c>
      <c r="D13" s="214">
        <f t="shared" si="3"/>
        <v>4.235445047691782E-2</v>
      </c>
      <c r="E13" s="215">
        <f t="shared" si="4"/>
        <v>4.0449042628939037E-2</v>
      </c>
      <c r="F13" s="52">
        <f t="shared" si="5"/>
        <v>-3.4773988912543387E-2</v>
      </c>
      <c r="H13" s="19">
        <v>47772.516999999993</v>
      </c>
      <c r="I13" s="140">
        <v>46587.377000000051</v>
      </c>
      <c r="J13" s="214">
        <f t="shared" si="0"/>
        <v>5.3278443895668312E-2</v>
      </c>
      <c r="K13" s="215">
        <f t="shared" si="6"/>
        <v>5.2502423756069172E-2</v>
      </c>
      <c r="L13" s="52">
        <f t="shared" si="7"/>
        <v>-2.4807987404137432E-2</v>
      </c>
      <c r="N13" s="40">
        <f t="shared" si="1"/>
        <v>3.5767148440819412</v>
      </c>
      <c r="O13" s="143">
        <f t="shared" si="2"/>
        <v>3.6136445839789206</v>
      </c>
      <c r="P13" s="52">
        <f t="shared" si="8"/>
        <v>1.0325044491059631E-2</v>
      </c>
      <c r="Q13" s="2"/>
    </row>
    <row r="14" spans="1:18" ht="20.100000000000001" customHeight="1" x14ac:dyDescent="0.25">
      <c r="A14" s="8" t="s">
        <v>162</v>
      </c>
      <c r="B14" s="19">
        <v>185547.49000000008</v>
      </c>
      <c r="C14" s="140">
        <v>178363.37999999995</v>
      </c>
      <c r="D14" s="214">
        <f t="shared" si="3"/>
        <v>5.8838328775550001E-2</v>
      </c>
      <c r="E14" s="215">
        <f t="shared" si="4"/>
        <v>5.5961728124151074E-2</v>
      </c>
      <c r="F14" s="52">
        <f t="shared" si="5"/>
        <v>-3.8718443456174638E-2</v>
      </c>
      <c r="H14" s="19">
        <v>42455.369999999974</v>
      </c>
      <c r="I14" s="140">
        <v>41123.611999999986</v>
      </c>
      <c r="J14" s="214">
        <f t="shared" si="0"/>
        <v>4.7348479641858489E-2</v>
      </c>
      <c r="K14" s="215">
        <f t="shared" si="6"/>
        <v>4.6344942399400769E-2</v>
      </c>
      <c r="L14" s="52">
        <f t="shared" si="7"/>
        <v>-3.1368422887375326E-2</v>
      </c>
      <c r="N14" s="40">
        <f t="shared" si="1"/>
        <v>2.2881134096720981</v>
      </c>
      <c r="O14" s="143">
        <f t="shared" si="2"/>
        <v>2.3056084718735423</v>
      </c>
      <c r="P14" s="52">
        <f t="shared" si="8"/>
        <v>7.6460642761371758E-3</v>
      </c>
      <c r="Q14" s="2"/>
    </row>
    <row r="15" spans="1:18" ht="20.100000000000001" customHeight="1" x14ac:dyDescent="0.25">
      <c r="A15" s="8" t="s">
        <v>163</v>
      </c>
      <c r="B15" s="19">
        <v>92772.059999999954</v>
      </c>
      <c r="C15" s="140">
        <v>98601.160000000018</v>
      </c>
      <c r="D15" s="214">
        <f t="shared" si="3"/>
        <v>2.9418630063198625E-2</v>
      </c>
      <c r="E15" s="215">
        <f t="shared" si="4"/>
        <v>3.0936234268749127E-2</v>
      </c>
      <c r="F15" s="52">
        <f t="shared" si="5"/>
        <v>6.2832495042150271E-2</v>
      </c>
      <c r="H15" s="19">
        <v>35447.958999999981</v>
      </c>
      <c r="I15" s="140">
        <v>36073.677000000011</v>
      </c>
      <c r="J15" s="214">
        <f t="shared" si="0"/>
        <v>3.9533443356092157E-2</v>
      </c>
      <c r="K15" s="215">
        <f t="shared" si="6"/>
        <v>4.0653833683179132E-2</v>
      </c>
      <c r="L15" s="52">
        <f t="shared" si="7"/>
        <v>1.7651735604863179E-2</v>
      </c>
      <c r="N15" s="40">
        <f t="shared" si="1"/>
        <v>3.8209735776051539</v>
      </c>
      <c r="O15" s="143">
        <f t="shared" si="2"/>
        <v>3.6585448893299026</v>
      </c>
      <c r="P15" s="52">
        <f t="shared" si="8"/>
        <v>-4.2509764848218501E-2</v>
      </c>
      <c r="Q15" s="2"/>
    </row>
    <row r="16" spans="1:18" ht="20.100000000000001" customHeight="1" x14ac:dyDescent="0.25">
      <c r="A16" s="8" t="s">
        <v>164</v>
      </c>
      <c r="B16" s="19">
        <v>153602.72999999992</v>
      </c>
      <c r="C16" s="140">
        <v>143467.46999999997</v>
      </c>
      <c r="D16" s="214">
        <f t="shared" si="3"/>
        <v>4.8708435390648661E-2</v>
      </c>
      <c r="E16" s="215">
        <f t="shared" si="4"/>
        <v>4.5013093779674961E-2</v>
      </c>
      <c r="F16" s="52">
        <f t="shared" si="5"/>
        <v>-6.5983592869735819E-2</v>
      </c>
      <c r="H16" s="19">
        <v>35776.873999999989</v>
      </c>
      <c r="I16" s="140">
        <v>34264.523000000008</v>
      </c>
      <c r="J16" s="214">
        <f t="shared" si="0"/>
        <v>3.9900266803429972E-2</v>
      </c>
      <c r="K16" s="215">
        <f t="shared" si="6"/>
        <v>3.8614977321980958E-2</v>
      </c>
      <c r="L16" s="52">
        <f t="shared" si="7"/>
        <v>-4.2271747945334212E-2</v>
      </c>
      <c r="N16" s="40">
        <f t="shared" si="1"/>
        <v>2.3291821701346067</v>
      </c>
      <c r="O16" s="143">
        <f t="shared" si="2"/>
        <v>2.3883130440649727</v>
      </c>
      <c r="P16" s="52">
        <f t="shared" si="8"/>
        <v>2.5386968305252278E-2</v>
      </c>
      <c r="Q16" s="2"/>
    </row>
    <row r="17" spans="1:17" ht="20.100000000000001" customHeight="1" x14ac:dyDescent="0.25">
      <c r="A17" s="8" t="s">
        <v>165</v>
      </c>
      <c r="B17" s="19">
        <v>117475.56999999999</v>
      </c>
      <c r="C17" s="140">
        <v>138733.14999999991</v>
      </c>
      <c r="D17" s="214">
        <f t="shared" si="3"/>
        <v>3.725227547273819E-2</v>
      </c>
      <c r="E17" s="215">
        <f t="shared" si="4"/>
        <v>4.3527695102588138E-2</v>
      </c>
      <c r="F17" s="52">
        <f t="shared" si="5"/>
        <v>0.1809531973328575</v>
      </c>
      <c r="H17" s="19">
        <v>40495.387999999999</v>
      </c>
      <c r="I17" s="140">
        <v>32667.298000000021</v>
      </c>
      <c r="J17" s="214">
        <f t="shared" si="0"/>
        <v>4.5162603795636726E-2</v>
      </c>
      <c r="K17" s="215">
        <f t="shared" si="6"/>
        <v>3.6814957892173032E-2</v>
      </c>
      <c r="L17" s="52">
        <f t="shared" si="7"/>
        <v>-0.19330818610751374</v>
      </c>
      <c r="N17" s="40">
        <f t="shared" si="1"/>
        <v>3.4471327102307314</v>
      </c>
      <c r="O17" s="143">
        <f t="shared" si="2"/>
        <v>2.3546858122950458</v>
      </c>
      <c r="P17" s="52">
        <f t="shared" si="8"/>
        <v>-0.31691466205911273</v>
      </c>
      <c r="Q17" s="2"/>
    </row>
    <row r="18" spans="1:17" ht="20.100000000000001" customHeight="1" x14ac:dyDescent="0.25">
      <c r="A18" s="8" t="s">
        <v>166</v>
      </c>
      <c r="B18" s="19">
        <v>211837.32999999981</v>
      </c>
      <c r="C18" s="140">
        <v>236741.49</v>
      </c>
      <c r="D18" s="214">
        <f t="shared" si="3"/>
        <v>6.7175009855830789E-2</v>
      </c>
      <c r="E18" s="215">
        <f t="shared" si="4"/>
        <v>7.4277931372944569E-2</v>
      </c>
      <c r="F18" s="52">
        <f t="shared" si="5"/>
        <v>0.11756265999009806</v>
      </c>
      <c r="H18" s="19">
        <v>25440.866999999987</v>
      </c>
      <c r="I18" s="140">
        <v>30045.636000000017</v>
      </c>
      <c r="J18" s="214">
        <f t="shared" si="0"/>
        <v>2.8373003773626976E-2</v>
      </c>
      <c r="K18" s="215">
        <f t="shared" si="6"/>
        <v>3.3860432049922159E-2</v>
      </c>
      <c r="L18" s="52">
        <f t="shared" si="7"/>
        <v>0.18099890227797785</v>
      </c>
      <c r="N18" s="40">
        <f t="shared" si="1"/>
        <v>1.2009624082780881</v>
      </c>
      <c r="O18" s="143">
        <f t="shared" si="2"/>
        <v>1.2691326729421202</v>
      </c>
      <c r="P18" s="52">
        <f t="shared" si="8"/>
        <v>5.6763029545423511E-2</v>
      </c>
      <c r="Q18" s="2"/>
    </row>
    <row r="19" spans="1:17" ht="20.100000000000001" customHeight="1" x14ac:dyDescent="0.25">
      <c r="A19" s="8" t="s">
        <v>167</v>
      </c>
      <c r="B19" s="19">
        <v>79543.38999999997</v>
      </c>
      <c r="C19" s="140">
        <v>74450.42</v>
      </c>
      <c r="D19" s="214">
        <f t="shared" si="3"/>
        <v>2.5223731847527509E-2</v>
      </c>
      <c r="E19" s="215">
        <f t="shared" si="4"/>
        <v>2.3358910123641191E-2</v>
      </c>
      <c r="F19" s="52">
        <f t="shared" si="5"/>
        <v>-6.4027570361282996E-2</v>
      </c>
      <c r="H19" s="19">
        <v>28830.212999999989</v>
      </c>
      <c r="I19" s="140">
        <v>27757.165000000005</v>
      </c>
      <c r="J19" s="214">
        <f t="shared" si="0"/>
        <v>3.215298213867749E-2</v>
      </c>
      <c r="K19" s="215">
        <f t="shared" si="6"/>
        <v>3.1281401378255969E-2</v>
      </c>
      <c r="L19" s="52">
        <f t="shared" si="7"/>
        <v>-3.7219565460719445E-2</v>
      </c>
      <c r="N19" s="40">
        <f t="shared" si="1"/>
        <v>3.6244637046522659</v>
      </c>
      <c r="O19" s="143">
        <f t="shared" si="2"/>
        <v>3.7282751393477707</v>
      </c>
      <c r="P19" s="52">
        <f t="shared" si="8"/>
        <v>2.8641874537812362E-2</v>
      </c>
      <c r="Q19" s="2"/>
    </row>
    <row r="20" spans="1:17" ht="20.100000000000001" customHeight="1" x14ac:dyDescent="0.25">
      <c r="A20" s="8" t="s">
        <v>169</v>
      </c>
      <c r="B20" s="19">
        <v>47118.930000000029</v>
      </c>
      <c r="C20" s="140">
        <v>47046.230000000018</v>
      </c>
      <c r="D20" s="214">
        <f t="shared" si="3"/>
        <v>1.494172243931797E-2</v>
      </c>
      <c r="E20" s="215">
        <f t="shared" si="4"/>
        <v>1.4760812070988349E-2</v>
      </c>
      <c r="F20" s="52">
        <f t="shared" si="5"/>
        <v>-1.5429043061888628E-3</v>
      </c>
      <c r="H20" s="19">
        <v>22562.707000000009</v>
      </c>
      <c r="I20" s="140">
        <v>20680.90500000001</v>
      </c>
      <c r="J20" s="214">
        <f t="shared" si="0"/>
        <v>2.5163127139269287E-2</v>
      </c>
      <c r="K20" s="215">
        <f t="shared" si="6"/>
        <v>2.3306691809865346E-2</v>
      </c>
      <c r="L20" s="52">
        <f t="shared" si="7"/>
        <v>-8.3403201575059191E-2</v>
      </c>
      <c r="N20" s="40">
        <f t="shared" si="1"/>
        <v>4.7884591182354939</v>
      </c>
      <c r="O20" s="143">
        <f t="shared" si="2"/>
        <v>4.395868701912991</v>
      </c>
      <c r="P20" s="52">
        <f t="shared" si="8"/>
        <v>-8.1986795048000563E-2</v>
      </c>
      <c r="Q20" s="2"/>
    </row>
    <row r="21" spans="1:17" ht="20.100000000000001" customHeight="1" x14ac:dyDescent="0.25">
      <c r="A21" s="8" t="s">
        <v>168</v>
      </c>
      <c r="B21" s="19">
        <v>87844.999999999985</v>
      </c>
      <c r="C21" s="140">
        <v>82172.280000000013</v>
      </c>
      <c r="D21" s="214">
        <f t="shared" si="3"/>
        <v>2.785622694916642E-2</v>
      </c>
      <c r="E21" s="215">
        <f t="shared" si="4"/>
        <v>2.5781653121294396E-2</v>
      </c>
      <c r="F21" s="52">
        <f t="shared" si="5"/>
        <v>-6.4576469918606327E-2</v>
      </c>
      <c r="H21" s="19">
        <v>21714.165000000001</v>
      </c>
      <c r="I21" s="140">
        <v>20464.406000000014</v>
      </c>
      <c r="J21" s="214">
        <f t="shared" si="0"/>
        <v>2.4216788110490068E-2</v>
      </c>
      <c r="K21" s="215">
        <f t="shared" si="6"/>
        <v>2.3062704640534799E-2</v>
      </c>
      <c r="L21" s="52">
        <f t="shared" si="7"/>
        <v>-5.7555010749894699E-2</v>
      </c>
      <c r="N21" s="40">
        <f t="shared" si="1"/>
        <v>2.4718726165404981</v>
      </c>
      <c r="O21" s="143">
        <f t="shared" si="2"/>
        <v>2.4904269420296004</v>
      </c>
      <c r="P21" s="52">
        <f t="shared" si="8"/>
        <v>7.5061818982686684E-3</v>
      </c>
      <c r="Q21" s="2"/>
    </row>
    <row r="22" spans="1:17" ht="20.100000000000001" customHeight="1" x14ac:dyDescent="0.25">
      <c r="A22" s="8" t="s">
        <v>170</v>
      </c>
      <c r="B22" s="19">
        <v>5042.66</v>
      </c>
      <c r="C22" s="140">
        <v>5110.67</v>
      </c>
      <c r="D22" s="214">
        <f t="shared" si="3"/>
        <v>1.5990606339288925E-3</v>
      </c>
      <c r="E22" s="215">
        <f t="shared" si="4"/>
        <v>1.6034789488305013E-3</v>
      </c>
      <c r="F22" s="52">
        <f t="shared" si="5"/>
        <v>1.3486929517357946E-2</v>
      </c>
      <c r="H22" s="19">
        <v>12988.547000000006</v>
      </c>
      <c r="I22" s="140">
        <v>13707.731999999996</v>
      </c>
      <c r="J22" s="214">
        <f t="shared" si="0"/>
        <v>1.4485516277606879E-2</v>
      </c>
      <c r="K22" s="215">
        <f t="shared" si="6"/>
        <v>1.5448157860414178E-2</v>
      </c>
      <c r="L22" s="52">
        <f t="shared" si="7"/>
        <v>5.537070466773459E-2</v>
      </c>
      <c r="N22" s="40">
        <f t="shared" si="1"/>
        <v>25.757332439625131</v>
      </c>
      <c r="O22" s="143">
        <f t="shared" si="2"/>
        <v>26.821790489309613</v>
      </c>
      <c r="P22" s="52">
        <f t="shared" si="8"/>
        <v>4.1326408787849399E-2</v>
      </c>
      <c r="Q22" s="2"/>
    </row>
    <row r="23" spans="1:17" ht="20.100000000000001" customHeight="1" x14ac:dyDescent="0.25">
      <c r="A23" s="8" t="s">
        <v>171</v>
      </c>
      <c r="B23" s="19">
        <v>35472.999999999978</v>
      </c>
      <c r="C23" s="140">
        <v>36981.409999999974</v>
      </c>
      <c r="D23" s="214">
        <f t="shared" si="3"/>
        <v>1.1248721481789287E-2</v>
      </c>
      <c r="E23" s="215">
        <f t="shared" si="4"/>
        <v>1.1602962514321948E-2</v>
      </c>
      <c r="F23" s="52">
        <f t="shared" si="5"/>
        <v>4.2522763792179889E-2</v>
      </c>
      <c r="H23" s="19">
        <v>12499.954000000005</v>
      </c>
      <c r="I23" s="140">
        <v>13331.644000000008</v>
      </c>
      <c r="J23" s="214">
        <f t="shared" si="0"/>
        <v>1.394061145841311E-2</v>
      </c>
      <c r="K23" s="215">
        <f t="shared" si="6"/>
        <v>1.502431919816084E-2</v>
      </c>
      <c r="L23" s="52">
        <f t="shared" si="7"/>
        <v>6.6535444850437206E-2</v>
      </c>
      <c r="N23" s="40">
        <f t="shared" si="1"/>
        <v>3.5237938713951493</v>
      </c>
      <c r="O23" s="143">
        <f t="shared" si="2"/>
        <v>3.6049582749819482</v>
      </c>
      <c r="P23" s="52">
        <f t="shared" si="8"/>
        <v>2.3033243869813549E-2</v>
      </c>
      <c r="Q23" s="2"/>
    </row>
    <row r="24" spans="1:17" ht="20.100000000000001" customHeight="1" x14ac:dyDescent="0.25">
      <c r="A24" s="8" t="s">
        <v>173</v>
      </c>
      <c r="B24" s="19">
        <v>46386.510000000038</v>
      </c>
      <c r="C24" s="140">
        <v>45118.059999999983</v>
      </c>
      <c r="D24" s="214">
        <f t="shared" si="3"/>
        <v>1.4709467242754612E-2</v>
      </c>
      <c r="E24" s="215">
        <f t="shared" si="4"/>
        <v>1.4155846380625526E-2</v>
      </c>
      <c r="F24" s="52">
        <f t="shared" si="5"/>
        <v>-2.7345234638261301E-2</v>
      </c>
      <c r="H24" s="19">
        <v>10795.466000000008</v>
      </c>
      <c r="I24" s="140">
        <v>10352.268999999995</v>
      </c>
      <c r="J24" s="214">
        <f t="shared" si="0"/>
        <v>1.2039676067488663E-2</v>
      </c>
      <c r="K24" s="215">
        <f t="shared" si="6"/>
        <v>1.1666662707256895E-2</v>
      </c>
      <c r="L24" s="52">
        <f t="shared" si="7"/>
        <v>-4.105399433428928E-2</v>
      </c>
      <c r="N24" s="40">
        <f t="shared" si="1"/>
        <v>2.3272856699070483</v>
      </c>
      <c r="O24" s="143">
        <f t="shared" si="2"/>
        <v>2.2944845146267365</v>
      </c>
      <c r="P24" s="52">
        <f t="shared" si="8"/>
        <v>-1.4094168027778849E-2</v>
      </c>
      <c r="Q24" s="2"/>
    </row>
    <row r="25" spans="1:17" ht="20.100000000000001" customHeight="1" x14ac:dyDescent="0.25">
      <c r="A25" s="8" t="s">
        <v>172</v>
      </c>
      <c r="B25" s="19">
        <v>39985.529999999992</v>
      </c>
      <c r="C25" s="140">
        <v>40342.069999999978</v>
      </c>
      <c r="D25" s="214">
        <f t="shared" si="3"/>
        <v>1.2679674407908273E-2</v>
      </c>
      <c r="E25" s="215">
        <f t="shared" si="4"/>
        <v>1.2657373690190614E-2</v>
      </c>
      <c r="F25" s="52">
        <f t="shared" si="5"/>
        <v>8.9167256254946824E-3</v>
      </c>
      <c r="H25" s="19">
        <v>10077.743000000008</v>
      </c>
      <c r="I25" s="140">
        <v>9969.7929999999924</v>
      </c>
      <c r="J25" s="214">
        <f t="shared" si="0"/>
        <v>1.1239233323638034E-2</v>
      </c>
      <c r="K25" s="215">
        <f t="shared" si="6"/>
        <v>1.1235624981554363E-2</v>
      </c>
      <c r="L25" s="52">
        <f t="shared" si="7"/>
        <v>-1.071172384531092E-2</v>
      </c>
      <c r="N25" s="40">
        <f t="shared" si="1"/>
        <v>2.5203474857029557</v>
      </c>
      <c r="O25" s="143">
        <f t="shared" si="2"/>
        <v>2.4713141888852004</v>
      </c>
      <c r="P25" s="52">
        <f t="shared" si="8"/>
        <v>-1.9454974798476798E-2</v>
      </c>
      <c r="Q25" s="2"/>
    </row>
    <row r="26" spans="1:17" ht="20.100000000000001" customHeight="1" x14ac:dyDescent="0.25">
      <c r="A26" s="8" t="s">
        <v>174</v>
      </c>
      <c r="B26" s="19">
        <v>22149.710000000014</v>
      </c>
      <c r="C26" s="140">
        <v>21311.179999999993</v>
      </c>
      <c r="D26" s="214">
        <f t="shared" si="3"/>
        <v>7.0238186421335471E-3</v>
      </c>
      <c r="E26" s="215">
        <f t="shared" si="4"/>
        <v>6.6864087301151494E-3</v>
      </c>
      <c r="F26" s="52">
        <f t="shared" si="5"/>
        <v>-3.7857380525524717E-2</v>
      </c>
      <c r="H26" s="19">
        <v>8136.6710000000021</v>
      </c>
      <c r="I26" s="140">
        <v>8076.1510000000017</v>
      </c>
      <c r="J26" s="214">
        <f t="shared" si="0"/>
        <v>9.0744469120396468E-3</v>
      </c>
      <c r="K26" s="215">
        <f t="shared" si="6"/>
        <v>9.1015534555637552E-3</v>
      </c>
      <c r="L26" s="52">
        <f t="shared" si="7"/>
        <v>-7.4379313112205745E-3</v>
      </c>
      <c r="N26" s="40">
        <f t="shared" si="1"/>
        <v>3.6734887273919146</v>
      </c>
      <c r="O26" s="143">
        <f t="shared" si="2"/>
        <v>3.789631076270767</v>
      </c>
      <c r="P26" s="52">
        <f t="shared" si="8"/>
        <v>3.1616361855916354E-2</v>
      </c>
      <c r="Q26" s="2"/>
    </row>
    <row r="27" spans="1:17" ht="20.100000000000001" customHeight="1" x14ac:dyDescent="0.25">
      <c r="A27" s="8" t="s">
        <v>175</v>
      </c>
      <c r="B27" s="19">
        <v>18513.110000000011</v>
      </c>
      <c r="C27" s="140">
        <v>18218.450000000008</v>
      </c>
      <c r="D27" s="214">
        <f t="shared" si="3"/>
        <v>5.8706288769410069E-3</v>
      </c>
      <c r="E27" s="215">
        <f t="shared" si="4"/>
        <v>5.7160609186899291E-3</v>
      </c>
      <c r="F27" s="52">
        <f t="shared" si="5"/>
        <v>-1.5916288511222766E-2</v>
      </c>
      <c r="H27" s="19">
        <v>7030.6100000000006</v>
      </c>
      <c r="I27" s="140">
        <v>7236.7769999999982</v>
      </c>
      <c r="J27" s="214">
        <f t="shared" si="0"/>
        <v>7.8409090405959694E-3</v>
      </c>
      <c r="K27" s="215">
        <f t="shared" si="6"/>
        <v>8.1556068864356655E-3</v>
      </c>
      <c r="L27" s="52">
        <f t="shared" si="7"/>
        <v>2.9324198042559268E-2</v>
      </c>
      <c r="N27" s="40">
        <f t="shared" si="1"/>
        <v>3.7976385383114977</v>
      </c>
      <c r="O27" s="143">
        <f t="shared" si="2"/>
        <v>3.9722243110692705</v>
      </c>
      <c r="P27" s="52">
        <f t="shared" si="8"/>
        <v>4.5972193244962441E-2</v>
      </c>
      <c r="Q27" s="2"/>
    </row>
    <row r="28" spans="1:17" ht="20.100000000000001" customHeight="1" x14ac:dyDescent="0.25">
      <c r="A28" s="8" t="s">
        <v>176</v>
      </c>
      <c r="B28" s="19">
        <v>88058.929999999964</v>
      </c>
      <c r="C28" s="140">
        <v>86058.26999999996</v>
      </c>
      <c r="D28" s="214">
        <f t="shared" si="3"/>
        <v>2.792406555843541E-2</v>
      </c>
      <c r="E28" s="215">
        <f t="shared" si="4"/>
        <v>2.7000887225700623E-2</v>
      </c>
      <c r="F28" s="52">
        <f t="shared" si="5"/>
        <v>-2.2719558368469891E-2</v>
      </c>
      <c r="H28" s="19">
        <v>7124.6119999999992</v>
      </c>
      <c r="I28" s="140">
        <v>6701.5709999999999</v>
      </c>
      <c r="J28" s="214">
        <f t="shared" si="0"/>
        <v>7.9457450550576014E-3</v>
      </c>
      <c r="K28" s="215">
        <f t="shared" si="6"/>
        <v>7.552447532587719E-3</v>
      </c>
      <c r="L28" s="52">
        <f t="shared" si="7"/>
        <v>-5.9377408903109295E-2</v>
      </c>
      <c r="N28" s="40">
        <f t="shared" si="1"/>
        <v>0.80907319677856671</v>
      </c>
      <c r="O28" s="143">
        <f t="shared" si="2"/>
        <v>0.77872481052663534</v>
      </c>
      <c r="P28" s="52">
        <f t="shared" si="8"/>
        <v>-3.7510062591082652E-2</v>
      </c>
      <c r="Q28" s="2"/>
    </row>
    <row r="29" spans="1:17" ht="20.100000000000001" customHeight="1" x14ac:dyDescent="0.25">
      <c r="A29" s="8" t="s">
        <v>177</v>
      </c>
      <c r="B29" s="19">
        <v>19612.21</v>
      </c>
      <c r="C29" s="140">
        <v>16767.310000000005</v>
      </c>
      <c r="D29" s="214">
        <f t="shared" si="3"/>
        <v>6.2191607118755902E-3</v>
      </c>
      <c r="E29" s="215">
        <f t="shared" si="4"/>
        <v>5.260763972926282E-3</v>
      </c>
      <c r="F29" s="52">
        <f t="shared" si="5"/>
        <v>-0.14505759422319026</v>
      </c>
      <c r="H29" s="19">
        <v>7199.2289999999985</v>
      </c>
      <c r="I29" s="140">
        <v>6400.1010000000006</v>
      </c>
      <c r="J29" s="214">
        <f t="shared" si="0"/>
        <v>8.0289618897109449E-3</v>
      </c>
      <c r="K29" s="215">
        <f t="shared" si="6"/>
        <v>7.2127008735358026E-3</v>
      </c>
      <c r="L29" s="52">
        <f t="shared" si="7"/>
        <v>-0.1110018864520073</v>
      </c>
      <c r="N29" s="40">
        <f t="shared" si="1"/>
        <v>3.6707892685220065</v>
      </c>
      <c r="O29" s="143">
        <f t="shared" si="2"/>
        <v>3.8170111961906823</v>
      </c>
      <c r="P29" s="52">
        <f t="shared" si="8"/>
        <v>3.9833920438464746E-2</v>
      </c>
      <c r="Q29" s="2"/>
    </row>
    <row r="30" spans="1:17" ht="20.100000000000001" customHeight="1" x14ac:dyDescent="0.25">
      <c r="A30" s="8" t="s">
        <v>178</v>
      </c>
      <c r="B30" s="19">
        <v>22809.69999999999</v>
      </c>
      <c r="C30" s="140">
        <v>25791.510000000002</v>
      </c>
      <c r="D30" s="214">
        <f t="shared" si="3"/>
        <v>7.2331058095782465E-3</v>
      </c>
      <c r="E30" s="215">
        <f t="shared" si="4"/>
        <v>8.0921177347688979E-3</v>
      </c>
      <c r="F30" s="52">
        <f t="shared" si="5"/>
        <v>0.13072552466713783</v>
      </c>
      <c r="H30" s="19">
        <v>5314.2180000000035</v>
      </c>
      <c r="I30" s="140">
        <v>5708.466999999996</v>
      </c>
      <c r="J30" s="214">
        <f t="shared" si="0"/>
        <v>5.9266976777118709E-3</v>
      </c>
      <c r="K30" s="215">
        <f t="shared" si="6"/>
        <v>6.4332523685876625E-3</v>
      </c>
      <c r="L30" s="52">
        <f t="shared" si="7"/>
        <v>7.4187585078367549E-2</v>
      </c>
      <c r="N30" s="40">
        <f t="shared" si="1"/>
        <v>2.3298061789501863</v>
      </c>
      <c r="O30" s="143">
        <f t="shared" si="2"/>
        <v>2.213312442737938</v>
      </c>
      <c r="P30" s="52">
        <f t="shared" si="8"/>
        <v>-5.0001471051441912E-2</v>
      </c>
      <c r="Q30" s="2"/>
    </row>
    <row r="31" spans="1:17" ht="20.100000000000001" customHeight="1" x14ac:dyDescent="0.25">
      <c r="A31" s="8" t="s">
        <v>179</v>
      </c>
      <c r="B31" s="19">
        <v>14916.469999999998</v>
      </c>
      <c r="C31" s="140">
        <v>12204.979999999998</v>
      </c>
      <c r="D31" s="214">
        <f t="shared" si="3"/>
        <v>4.7301106904255501E-3</v>
      </c>
      <c r="E31" s="215">
        <f t="shared" si="4"/>
        <v>3.8293273682114648E-3</v>
      </c>
      <c r="F31" s="52">
        <f t="shared" si="5"/>
        <v>-0.18177826255139454</v>
      </c>
      <c r="H31" s="19">
        <v>5794.8689999999997</v>
      </c>
      <c r="I31" s="140">
        <v>5084.0320000000011</v>
      </c>
      <c r="J31" s="214">
        <f t="shared" si="0"/>
        <v>6.4627451574144094E-3</v>
      </c>
      <c r="K31" s="215">
        <f t="shared" si="6"/>
        <v>5.72953490069672E-3</v>
      </c>
      <c r="L31" s="52">
        <f t="shared" si="7"/>
        <v>-0.12266662110912234</v>
      </c>
      <c r="N31" s="40">
        <f t="shared" si="1"/>
        <v>3.8848795995299161</v>
      </c>
      <c r="O31" s="143">
        <f t="shared" si="2"/>
        <v>4.1655389849061635</v>
      </c>
      <c r="P31" s="52">
        <f t="shared" si="8"/>
        <v>7.224403696068421E-2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279370.49000000022</v>
      </c>
      <c r="C32" s="140">
        <f>C33-SUM(C7:C31)</f>
        <v>291191.33000000147</v>
      </c>
      <c r="D32" s="214">
        <f t="shared" si="3"/>
        <v>8.8590218821103475E-2</v>
      </c>
      <c r="E32" s="215">
        <f t="shared" si="4"/>
        <v>9.1361635115739803E-2</v>
      </c>
      <c r="F32" s="52">
        <f t="shared" si="5"/>
        <v>4.2312414600415522E-2</v>
      </c>
      <c r="H32" s="19">
        <f>H33-SUM(H7:H31)</f>
        <v>74688.558000000077</v>
      </c>
      <c r="I32" s="140">
        <f>I33-SUM(I7:I31)</f>
        <v>78923.855000000098</v>
      </c>
      <c r="J32" s="214">
        <f t="shared" si="0"/>
        <v>8.3296639929007155E-2</v>
      </c>
      <c r="K32" s="215">
        <f t="shared" si="6"/>
        <v>8.8944558515766187E-2</v>
      </c>
      <c r="L32" s="52">
        <f t="shared" si="7"/>
        <v>5.6706102158245127E-2</v>
      </c>
      <c r="N32" s="40">
        <f t="shared" si="1"/>
        <v>2.6734591044315388</v>
      </c>
      <c r="O32" s="143">
        <f t="shared" si="2"/>
        <v>2.7103779154413594</v>
      </c>
      <c r="P32" s="52">
        <f t="shared" si="8"/>
        <v>1.3809379372448166E-2</v>
      </c>
      <c r="Q32" s="2"/>
    </row>
    <row r="33" spans="1:17" ht="26.25" customHeight="1" thickBot="1" x14ac:dyDescent="0.3">
      <c r="A33" s="35" t="s">
        <v>18</v>
      </c>
      <c r="B33" s="36">
        <v>3153513.9400000004</v>
      </c>
      <c r="C33" s="148">
        <v>3187238.600000001</v>
      </c>
      <c r="D33" s="251">
        <f>SUM(D7:D32)</f>
        <v>0.99999999999999967</v>
      </c>
      <c r="E33" s="252">
        <f>SUM(E7:E32)</f>
        <v>1</v>
      </c>
      <c r="F33" s="57">
        <f t="shared" si="5"/>
        <v>1.0694311375075326E-2</v>
      </c>
      <c r="G33" s="56"/>
      <c r="H33" s="36">
        <v>896657.51300000027</v>
      </c>
      <c r="I33" s="148">
        <v>887337.64399999997</v>
      </c>
      <c r="J33" s="251">
        <f>SUM(J7:J32)</f>
        <v>0.99999999999999989</v>
      </c>
      <c r="K33" s="252">
        <f>SUM(K7:K32)</f>
        <v>1.0000000000000002</v>
      </c>
      <c r="L33" s="57">
        <f t="shared" si="7"/>
        <v>-1.0394012055749422E-2</v>
      </c>
      <c r="M33" s="56"/>
      <c r="N33" s="37">
        <f t="shared" si="1"/>
        <v>2.8433599155106326</v>
      </c>
      <c r="O33" s="150">
        <f t="shared" si="2"/>
        <v>2.7840326858491227</v>
      </c>
      <c r="P33" s="57">
        <f t="shared" si="8"/>
        <v>-2.0865184649286828E-2</v>
      </c>
      <c r="Q33" s="2"/>
    </row>
    <row r="35" spans="1:17" ht="15.75" thickBot="1" x14ac:dyDescent="0.3">
      <c r="L35" s="10"/>
    </row>
    <row r="36" spans="1:17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68"/>
      <c r="L36" s="130" t="s">
        <v>0</v>
      </c>
      <c r="N36" s="378" t="s">
        <v>22</v>
      </c>
      <c r="O36" s="368"/>
      <c r="P36" s="130" t="s">
        <v>0</v>
      </c>
    </row>
    <row r="37" spans="1:17" x14ac:dyDescent="0.25">
      <c r="A37" s="383"/>
      <c r="B37" s="373" t="str">
        <f>B5</f>
        <v>jan-nov</v>
      </c>
      <c r="C37" s="375"/>
      <c r="D37" s="373" t="str">
        <f>B37</f>
        <v>jan-nov</v>
      </c>
      <c r="E37" s="375"/>
      <c r="F37" s="131" t="str">
        <f>F5</f>
        <v>2025 / 2024</v>
      </c>
      <c r="H37" s="376" t="str">
        <f>B37</f>
        <v>jan-nov</v>
      </c>
      <c r="I37" s="375"/>
      <c r="J37" s="373" t="str">
        <f>H37</f>
        <v>jan-nov</v>
      </c>
      <c r="K37" s="375"/>
      <c r="L37" s="131" t="str">
        <f>F37</f>
        <v>2025 / 2024</v>
      </c>
      <c r="N37" s="376" t="str">
        <f>B37</f>
        <v>jan-nov</v>
      </c>
      <c r="O37" s="374"/>
      <c r="P37" s="131" t="str">
        <f>L37</f>
        <v>2025 / 2024</v>
      </c>
    </row>
    <row r="38" spans="1:17" ht="19.5" customHeight="1" thickBot="1" x14ac:dyDescent="0.3">
      <c r="A38" s="384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155</v>
      </c>
      <c r="B39" s="19">
        <v>296639.12000000023</v>
      </c>
      <c r="C39" s="147">
        <v>289848.92999999982</v>
      </c>
      <c r="D39" s="247">
        <f>B39/$B$62</f>
        <v>0.21309405351751209</v>
      </c>
      <c r="E39" s="246">
        <f>C39/$C$62</f>
        <v>0.20863237056942666</v>
      </c>
      <c r="F39" s="52">
        <f>(C39-B39)/B39</f>
        <v>-2.2890406363127037E-2</v>
      </c>
      <c r="H39" s="39">
        <v>92118.054000000018</v>
      </c>
      <c r="I39" s="147">
        <v>92079.317999999985</v>
      </c>
      <c r="J39" s="250">
        <f>H39/$H$62</f>
        <v>0.24453358924425544</v>
      </c>
      <c r="K39" s="246">
        <f>I39/$I$62</f>
        <v>0.24527991102986027</v>
      </c>
      <c r="L39" s="52">
        <f>(I39-H39)/H39</f>
        <v>-4.2050388949850721E-4</v>
      </c>
      <c r="N39" s="40">
        <f t="shared" ref="N39:N62" si="9">(H39/B39)*10</f>
        <v>3.105391291613862</v>
      </c>
      <c r="O39" s="149">
        <f t="shared" ref="O39:O62" si="10">(I39/C39)*10</f>
        <v>3.1768037922375649</v>
      </c>
      <c r="P39" s="52">
        <f>(O39-N39)/N39</f>
        <v>2.299629705813663E-2</v>
      </c>
    </row>
    <row r="40" spans="1:17" ht="20.100000000000001" customHeight="1" x14ac:dyDescent="0.25">
      <c r="A40" s="38" t="s">
        <v>161</v>
      </c>
      <c r="B40" s="19">
        <v>133565.35000000003</v>
      </c>
      <c r="C40" s="140">
        <v>128920.75000000003</v>
      </c>
      <c r="D40" s="247">
        <f t="shared" ref="D40:D61" si="11">B40/$B$62</f>
        <v>9.5948173797795855E-2</v>
      </c>
      <c r="E40" s="215">
        <f t="shared" ref="E40:E61" si="12">C40/$C$62</f>
        <v>9.2796760326451552E-2</v>
      </c>
      <c r="F40" s="52">
        <f t="shared" ref="F40:F62" si="13">(C40-B40)/B40</f>
        <v>-3.4773988912543595E-2</v>
      </c>
      <c r="H40" s="19">
        <v>47772.517000000007</v>
      </c>
      <c r="I40" s="140">
        <v>46587.377000000051</v>
      </c>
      <c r="J40" s="247">
        <f t="shared" ref="J40:J62" si="14">H40/$H$62</f>
        <v>0.12681536943064611</v>
      </c>
      <c r="K40" s="215">
        <f t="shared" ref="K40:K62" si="15">I40/$I$62</f>
        <v>0.12409896091622413</v>
      </c>
      <c r="L40" s="52">
        <f t="shared" ref="L40:L62" si="16">(I40-H40)/H40</f>
        <v>-2.480798740413773E-2</v>
      </c>
      <c r="N40" s="40">
        <f t="shared" si="9"/>
        <v>3.5767148440819412</v>
      </c>
      <c r="O40" s="143">
        <f t="shared" si="10"/>
        <v>3.6136445839789206</v>
      </c>
      <c r="P40" s="52">
        <f t="shared" ref="P40:P62" si="17">(O40-N40)/N40</f>
        <v>1.0325044491059631E-2</v>
      </c>
    </row>
    <row r="41" spans="1:17" ht="20.100000000000001" customHeight="1" x14ac:dyDescent="0.25">
      <c r="A41" s="38" t="s">
        <v>162</v>
      </c>
      <c r="B41" s="19">
        <v>185547.49000000008</v>
      </c>
      <c r="C41" s="140">
        <v>178363.37999999995</v>
      </c>
      <c r="D41" s="247">
        <f t="shared" si="11"/>
        <v>0.13329012965012851</v>
      </c>
      <c r="E41" s="215">
        <f t="shared" si="12"/>
        <v>0.12838541371250009</v>
      </c>
      <c r="F41" s="52">
        <f t="shared" si="13"/>
        <v>-3.8718443456174638E-2</v>
      </c>
      <c r="H41" s="19">
        <v>42455.369999999995</v>
      </c>
      <c r="I41" s="140">
        <v>41123.611999999986</v>
      </c>
      <c r="J41" s="247">
        <f t="shared" si="14"/>
        <v>0.11270064398877642</v>
      </c>
      <c r="K41" s="215">
        <f t="shared" si="15"/>
        <v>0.10954464163805484</v>
      </c>
      <c r="L41" s="52">
        <f t="shared" si="16"/>
        <v>-3.1368422887375826E-2</v>
      </c>
      <c r="N41" s="40">
        <f t="shared" si="9"/>
        <v>2.2881134096720994</v>
      </c>
      <c r="O41" s="143">
        <f t="shared" si="10"/>
        <v>2.3056084718735423</v>
      </c>
      <c r="P41" s="52">
        <f t="shared" si="17"/>
        <v>7.6460642761365894E-3</v>
      </c>
    </row>
    <row r="42" spans="1:17" ht="20.100000000000001" customHeight="1" x14ac:dyDescent="0.25">
      <c r="A42" s="38" t="s">
        <v>163</v>
      </c>
      <c r="B42" s="19">
        <v>92772.059999999939</v>
      </c>
      <c r="C42" s="140">
        <v>98601.160000000018</v>
      </c>
      <c r="D42" s="247">
        <f t="shared" si="11"/>
        <v>6.664385438633251E-2</v>
      </c>
      <c r="E42" s="215">
        <f t="shared" si="12"/>
        <v>7.0972812463704266E-2</v>
      </c>
      <c r="F42" s="52">
        <f t="shared" si="13"/>
        <v>6.2832495042150438E-2</v>
      </c>
      <c r="H42" s="19">
        <v>35447.959000000003</v>
      </c>
      <c r="I42" s="140">
        <v>36073.677000000011</v>
      </c>
      <c r="J42" s="247">
        <f t="shared" si="14"/>
        <v>9.4098998722369959E-2</v>
      </c>
      <c r="K42" s="215">
        <f t="shared" si="15"/>
        <v>9.6092678326309078E-2</v>
      </c>
      <c r="L42" s="52">
        <f t="shared" si="16"/>
        <v>1.7651735604862554E-2</v>
      </c>
      <c r="N42" s="40">
        <f t="shared" si="9"/>
        <v>3.820973577605157</v>
      </c>
      <c r="O42" s="143">
        <f t="shared" si="10"/>
        <v>3.6585448893299026</v>
      </c>
      <c r="P42" s="52">
        <f t="shared" si="17"/>
        <v>-4.2509764848219278E-2</v>
      </c>
    </row>
    <row r="43" spans="1:17" ht="20.100000000000001" customHeight="1" x14ac:dyDescent="0.25">
      <c r="A43" s="38" t="s">
        <v>164</v>
      </c>
      <c r="B43" s="19">
        <v>153602.72999999995</v>
      </c>
      <c r="C43" s="140">
        <v>143467.46999999997</v>
      </c>
      <c r="D43" s="247">
        <f t="shared" si="11"/>
        <v>0.11034225144362593</v>
      </c>
      <c r="E43" s="215">
        <f t="shared" si="12"/>
        <v>0.10326744475371399</v>
      </c>
      <c r="F43" s="52">
        <f t="shared" si="13"/>
        <v>-6.5983592869735999E-2</v>
      </c>
      <c r="H43" s="19">
        <v>35776.873999999989</v>
      </c>
      <c r="I43" s="140">
        <v>34264.523000000008</v>
      </c>
      <c r="J43" s="247">
        <f t="shared" si="14"/>
        <v>9.4972125780680053E-2</v>
      </c>
      <c r="K43" s="215">
        <f t="shared" si="15"/>
        <v>9.1273473082420148E-2</v>
      </c>
      <c r="L43" s="52">
        <f t="shared" si="16"/>
        <v>-4.2271747945334212E-2</v>
      </c>
      <c r="N43" s="40">
        <f t="shared" si="9"/>
        <v>2.3291821701346063</v>
      </c>
      <c r="O43" s="143">
        <f t="shared" si="10"/>
        <v>2.3883130440649727</v>
      </c>
      <c r="P43" s="52">
        <f t="shared" si="17"/>
        <v>2.5386968305252472E-2</v>
      </c>
    </row>
    <row r="44" spans="1:17" ht="20.100000000000001" customHeight="1" x14ac:dyDescent="0.25">
      <c r="A44" s="38" t="s">
        <v>166</v>
      </c>
      <c r="B44" s="19">
        <v>211837.33000000005</v>
      </c>
      <c r="C44" s="140">
        <v>236741.49</v>
      </c>
      <c r="D44" s="247">
        <f t="shared" si="11"/>
        <v>0.15217573237146484</v>
      </c>
      <c r="E44" s="215">
        <f t="shared" si="12"/>
        <v>0.17040579818886425</v>
      </c>
      <c r="F44" s="52">
        <f t="shared" si="13"/>
        <v>0.11756265999009684</v>
      </c>
      <c r="H44" s="19">
        <v>25440.867000000009</v>
      </c>
      <c r="I44" s="140">
        <v>30045.636000000017</v>
      </c>
      <c r="J44" s="247">
        <f t="shared" si="14"/>
        <v>6.7534497862880752E-2</v>
      </c>
      <c r="K44" s="215">
        <f t="shared" si="15"/>
        <v>8.0035246622000095E-2</v>
      </c>
      <c r="L44" s="52">
        <f t="shared" si="16"/>
        <v>0.18099890227797685</v>
      </c>
      <c r="N44" s="40">
        <f t="shared" si="9"/>
        <v>1.2009624082780879</v>
      </c>
      <c r="O44" s="143">
        <f t="shared" si="10"/>
        <v>1.2691326729421202</v>
      </c>
      <c r="P44" s="52">
        <f t="shared" si="17"/>
        <v>5.6763029545423706E-2</v>
      </c>
    </row>
    <row r="45" spans="1:17" ht="20.100000000000001" customHeight="1" x14ac:dyDescent="0.25">
      <c r="A45" s="38" t="s">
        <v>169</v>
      </c>
      <c r="B45" s="19">
        <v>47118.930000000022</v>
      </c>
      <c r="C45" s="140">
        <v>47046.230000000018</v>
      </c>
      <c r="D45" s="247">
        <f t="shared" si="11"/>
        <v>3.3848414164348598E-2</v>
      </c>
      <c r="E45" s="215">
        <f t="shared" si="12"/>
        <v>3.3863732018105046E-2</v>
      </c>
      <c r="F45" s="52">
        <f t="shared" si="13"/>
        <v>-1.5429043061887086E-3</v>
      </c>
      <c r="H45" s="19">
        <v>22562.706999999999</v>
      </c>
      <c r="I45" s="140">
        <v>20680.90500000001</v>
      </c>
      <c r="J45" s="247">
        <f t="shared" si="14"/>
        <v>5.9894227962919031E-2</v>
      </c>
      <c r="K45" s="215">
        <f t="shared" si="15"/>
        <v>5.5089575472496391E-2</v>
      </c>
      <c r="L45" s="52">
        <f t="shared" si="16"/>
        <v>-8.3403201575058747E-2</v>
      </c>
      <c r="N45" s="40">
        <f t="shared" si="9"/>
        <v>4.7884591182354921</v>
      </c>
      <c r="O45" s="143">
        <f t="shared" si="10"/>
        <v>4.395868701912991</v>
      </c>
      <c r="P45" s="52">
        <f t="shared" si="17"/>
        <v>-8.1986795048000216E-2</v>
      </c>
    </row>
    <row r="46" spans="1:17" ht="20.100000000000001" customHeight="1" x14ac:dyDescent="0.25">
      <c r="A46" s="38" t="s">
        <v>168</v>
      </c>
      <c r="B46" s="19">
        <v>87845.000000000058</v>
      </c>
      <c r="C46" s="140">
        <v>82172.280000000013</v>
      </c>
      <c r="D46" s="247">
        <f t="shared" si="11"/>
        <v>6.310444533157275E-2</v>
      </c>
      <c r="E46" s="215">
        <f t="shared" si="12"/>
        <v>5.9147355042831105E-2</v>
      </c>
      <c r="F46" s="52">
        <f t="shared" si="13"/>
        <v>-6.4576469918607105E-2</v>
      </c>
      <c r="H46" s="19">
        <v>21714.165000000005</v>
      </c>
      <c r="I46" s="140">
        <v>20464.406000000014</v>
      </c>
      <c r="J46" s="247">
        <f t="shared" si="14"/>
        <v>5.7641715975589189E-2</v>
      </c>
      <c r="K46" s="215">
        <f t="shared" si="15"/>
        <v>5.4512867731697827E-2</v>
      </c>
      <c r="L46" s="52">
        <f t="shared" si="16"/>
        <v>-5.7555010749894858E-2</v>
      </c>
      <c r="N46" s="40">
        <f t="shared" si="9"/>
        <v>2.4718726165404963</v>
      </c>
      <c r="O46" s="143">
        <f t="shared" si="10"/>
        <v>2.4904269420296004</v>
      </c>
      <c r="P46" s="52">
        <f t="shared" si="17"/>
        <v>7.5061818982693927E-3</v>
      </c>
    </row>
    <row r="47" spans="1:17" ht="20.100000000000001" customHeight="1" x14ac:dyDescent="0.25">
      <c r="A47" s="38" t="s">
        <v>173</v>
      </c>
      <c r="B47" s="19">
        <v>46386.510000000009</v>
      </c>
      <c r="C47" s="140">
        <v>45118.059999999983</v>
      </c>
      <c r="D47" s="247">
        <f t="shared" si="11"/>
        <v>3.3322272006573526E-2</v>
      </c>
      <c r="E47" s="215">
        <f t="shared" si="12"/>
        <v>3.2475841167651121E-2</v>
      </c>
      <c r="F47" s="52">
        <f t="shared" si="13"/>
        <v>-2.734523463826069E-2</v>
      </c>
      <c r="H47" s="19">
        <v>10795.465999999995</v>
      </c>
      <c r="I47" s="140">
        <v>10352.268999999995</v>
      </c>
      <c r="J47" s="247">
        <f t="shared" si="14"/>
        <v>2.8657292831482561E-2</v>
      </c>
      <c r="K47" s="215">
        <f t="shared" si="15"/>
        <v>2.7576264403665323E-2</v>
      </c>
      <c r="L47" s="52">
        <f t="shared" si="16"/>
        <v>-4.1053994334288149E-2</v>
      </c>
      <c r="N47" s="40">
        <f t="shared" si="9"/>
        <v>2.327285669907047</v>
      </c>
      <c r="O47" s="143">
        <f t="shared" si="10"/>
        <v>2.2944845146267365</v>
      </c>
      <c r="P47" s="52">
        <f t="shared" si="17"/>
        <v>-1.4094168027778284E-2</v>
      </c>
    </row>
    <row r="48" spans="1:17" ht="20.100000000000001" customHeight="1" x14ac:dyDescent="0.25">
      <c r="A48" s="38" t="s">
        <v>172</v>
      </c>
      <c r="B48" s="19">
        <v>39985.530000000006</v>
      </c>
      <c r="C48" s="140">
        <v>40342.069999999978</v>
      </c>
      <c r="D48" s="247">
        <f t="shared" si="11"/>
        <v>2.8724055915976557E-2</v>
      </c>
      <c r="E48" s="215">
        <f t="shared" si="12"/>
        <v>2.903809821819163E-2</v>
      </c>
      <c r="F48" s="52">
        <f t="shared" si="13"/>
        <v>8.9167256254943147E-3</v>
      </c>
      <c r="H48" s="19">
        <v>10077.742999999993</v>
      </c>
      <c r="I48" s="140">
        <v>9969.7929999999924</v>
      </c>
      <c r="J48" s="247">
        <f t="shared" si="14"/>
        <v>2.675204870557913E-2</v>
      </c>
      <c r="K48" s="215">
        <f t="shared" si="15"/>
        <v>2.6557428890015479E-2</v>
      </c>
      <c r="L48" s="52">
        <f t="shared" si="16"/>
        <v>-1.071172384530949E-2</v>
      </c>
      <c r="N48" s="40">
        <f t="shared" si="9"/>
        <v>2.5203474857029513</v>
      </c>
      <c r="O48" s="143">
        <f t="shared" si="10"/>
        <v>2.4713141888852004</v>
      </c>
      <c r="P48" s="52">
        <f t="shared" si="17"/>
        <v>-1.9454974798475071E-2</v>
      </c>
    </row>
    <row r="49" spans="1:16" ht="20.100000000000001" customHeight="1" x14ac:dyDescent="0.25">
      <c r="A49" s="38" t="s">
        <v>174</v>
      </c>
      <c r="B49" s="19">
        <v>22149.710000000003</v>
      </c>
      <c r="C49" s="140">
        <v>21311.179999999993</v>
      </c>
      <c r="D49" s="247">
        <f t="shared" si="11"/>
        <v>1.5911493696911486E-2</v>
      </c>
      <c r="E49" s="215">
        <f t="shared" si="12"/>
        <v>1.533972198217794E-2</v>
      </c>
      <c r="F49" s="52">
        <f t="shared" si="13"/>
        <v>-3.7857380525524245E-2</v>
      </c>
      <c r="H49" s="19">
        <v>8136.671000000003</v>
      </c>
      <c r="I49" s="140">
        <v>8076.1510000000017</v>
      </c>
      <c r="J49" s="247">
        <f t="shared" si="14"/>
        <v>2.1599342123853869E-2</v>
      </c>
      <c r="K49" s="215">
        <f t="shared" si="15"/>
        <v>2.1513165407499195E-2</v>
      </c>
      <c r="L49" s="52">
        <f t="shared" si="16"/>
        <v>-7.4379313112206856E-3</v>
      </c>
      <c r="N49" s="40">
        <f t="shared" si="9"/>
        <v>3.6734887273919172</v>
      </c>
      <c r="O49" s="143">
        <f t="shared" si="10"/>
        <v>3.789631076270767</v>
      </c>
      <c r="P49" s="52">
        <f t="shared" si="17"/>
        <v>3.1616361855915605E-2</v>
      </c>
    </row>
    <row r="50" spans="1:16" ht="20.100000000000001" customHeight="1" x14ac:dyDescent="0.25">
      <c r="A50" s="38" t="s">
        <v>177</v>
      </c>
      <c r="B50" s="19">
        <v>19612.21</v>
      </c>
      <c r="C50" s="140">
        <v>16767.310000000005</v>
      </c>
      <c r="D50" s="247">
        <f t="shared" si="11"/>
        <v>1.4088651986753071E-2</v>
      </c>
      <c r="E50" s="215">
        <f t="shared" si="12"/>
        <v>1.2069058296583867E-2</v>
      </c>
      <c r="F50" s="52">
        <f t="shared" si="13"/>
        <v>-0.14505759422319026</v>
      </c>
      <c r="H50" s="19">
        <v>7199.2289999999975</v>
      </c>
      <c r="I50" s="140">
        <v>6400.1010000000006</v>
      </c>
      <c r="J50" s="247">
        <f t="shared" si="14"/>
        <v>1.9110839088734233E-2</v>
      </c>
      <c r="K50" s="215">
        <f t="shared" si="15"/>
        <v>1.7048521187593074E-2</v>
      </c>
      <c r="L50" s="52">
        <f t="shared" si="16"/>
        <v>-0.11100188645200719</v>
      </c>
      <c r="N50" s="40">
        <f t="shared" si="9"/>
        <v>3.670789268522006</v>
      </c>
      <c r="O50" s="143">
        <f t="shared" si="10"/>
        <v>3.8170111961906823</v>
      </c>
      <c r="P50" s="52">
        <f t="shared" si="17"/>
        <v>3.983392043846487E-2</v>
      </c>
    </row>
    <row r="51" spans="1:16" ht="20.100000000000001" customHeight="1" x14ac:dyDescent="0.25">
      <c r="A51" s="38" t="s">
        <v>180</v>
      </c>
      <c r="B51" s="19">
        <v>11610.610000000006</v>
      </c>
      <c r="C51" s="140">
        <v>17019.579999999998</v>
      </c>
      <c r="D51" s="247">
        <f t="shared" si="11"/>
        <v>8.3406124880324641E-3</v>
      </c>
      <c r="E51" s="215">
        <f t="shared" si="12"/>
        <v>1.2250641468629897E-2</v>
      </c>
      <c r="F51" s="52">
        <f t="shared" si="13"/>
        <v>0.46586441194734723</v>
      </c>
      <c r="H51" s="19">
        <v>2779.8560000000007</v>
      </c>
      <c r="I51" s="140">
        <v>4640.2770000000046</v>
      </c>
      <c r="J51" s="247">
        <f t="shared" si="14"/>
        <v>7.3793152997150696E-3</v>
      </c>
      <c r="K51" s="215">
        <f t="shared" si="15"/>
        <v>1.2360720674689492E-2</v>
      </c>
      <c r="L51" s="52">
        <f t="shared" si="16"/>
        <v>0.66925085328161005</v>
      </c>
      <c r="N51" s="40">
        <f t="shared" si="9"/>
        <v>2.3942376843249398</v>
      </c>
      <c r="O51" s="143">
        <f t="shared" si="10"/>
        <v>2.7264344948582782</v>
      </c>
      <c r="P51" s="52">
        <f t="shared" si="17"/>
        <v>0.13874846791871542</v>
      </c>
    </row>
    <row r="52" spans="1:16" ht="20.100000000000001" customHeight="1" x14ac:dyDescent="0.25">
      <c r="A52" s="38" t="s">
        <v>181</v>
      </c>
      <c r="B52" s="19">
        <v>11014.739999999998</v>
      </c>
      <c r="C52" s="140">
        <v>13386.759999999997</v>
      </c>
      <c r="D52" s="247">
        <f t="shared" si="11"/>
        <v>7.9125625610050321E-3</v>
      </c>
      <c r="E52" s="215">
        <f t="shared" si="12"/>
        <v>9.6357487779719555E-3</v>
      </c>
      <c r="F52" s="52">
        <f t="shared" si="13"/>
        <v>0.21534961333631109</v>
      </c>
      <c r="H52" s="19">
        <v>3550.5740000000014</v>
      </c>
      <c r="I52" s="140">
        <v>4376.6979999999994</v>
      </c>
      <c r="J52" s="247">
        <f t="shared" si="14"/>
        <v>9.4252382285163472E-3</v>
      </c>
      <c r="K52" s="215">
        <f t="shared" si="15"/>
        <v>1.1658601729050247E-2</v>
      </c>
      <c r="L52" s="52">
        <f t="shared" si="16"/>
        <v>0.23267336492634647</v>
      </c>
      <c r="N52" s="40">
        <f t="shared" ref="N52" si="18">(H52/B52)*10</f>
        <v>3.2234750888355079</v>
      </c>
      <c r="O52" s="143">
        <f t="shared" ref="O52" si="19">(I52/C52)*10</f>
        <v>3.2694229223501434</v>
      </c>
      <c r="P52" s="52">
        <f t="shared" ref="P52" si="20">(O52-N52)/N52</f>
        <v>1.4254130169572464E-2</v>
      </c>
    </row>
    <row r="53" spans="1:16" ht="20.100000000000001" customHeight="1" x14ac:dyDescent="0.25">
      <c r="A53" s="38" t="s">
        <v>182</v>
      </c>
      <c r="B53" s="19">
        <v>4467.6499999999978</v>
      </c>
      <c r="C53" s="140">
        <v>4887.1099999999997</v>
      </c>
      <c r="D53" s="247">
        <f t="shared" si="11"/>
        <v>3.2093867059661981E-3</v>
      </c>
      <c r="E53" s="215">
        <f t="shared" si="12"/>
        <v>3.5177267845479068E-3</v>
      </c>
      <c r="F53" s="52">
        <f t="shared" si="13"/>
        <v>9.3888285787830747E-2</v>
      </c>
      <c r="H53" s="19">
        <v>2111.9120000000003</v>
      </c>
      <c r="I53" s="140">
        <v>2382.3969999999995</v>
      </c>
      <c r="J53" s="247">
        <f t="shared" si="14"/>
        <v>5.6062128877365771E-3</v>
      </c>
      <c r="K53" s="215">
        <f t="shared" si="15"/>
        <v>6.3462038695573965E-3</v>
      </c>
      <c r="L53" s="52">
        <f t="shared" si="16"/>
        <v>0.12807588573766293</v>
      </c>
      <c r="N53" s="40">
        <f t="shared" si="9"/>
        <v>4.7271205219746424</v>
      </c>
      <c r="O53" s="143">
        <f t="shared" si="10"/>
        <v>4.8748585564883946</v>
      </c>
      <c r="P53" s="52">
        <f t="shared" si="17"/>
        <v>3.1253282802283656E-2</v>
      </c>
    </row>
    <row r="54" spans="1:16" ht="20.100000000000001" customHeight="1" x14ac:dyDescent="0.25">
      <c r="A54" s="38" t="s">
        <v>185</v>
      </c>
      <c r="B54" s="19">
        <v>5784.73</v>
      </c>
      <c r="C54" s="140">
        <v>3334.96</v>
      </c>
      <c r="D54" s="247">
        <f t="shared" si="11"/>
        <v>4.1555259609870627E-3</v>
      </c>
      <c r="E54" s="215">
        <f t="shared" si="12"/>
        <v>2.4004939764801464E-3</v>
      </c>
      <c r="F54" s="52">
        <f t="shared" si="13"/>
        <v>-0.42348908246365857</v>
      </c>
      <c r="H54" s="19">
        <v>2112.0810000000001</v>
      </c>
      <c r="I54" s="140">
        <v>1595.2709999999995</v>
      </c>
      <c r="J54" s="247">
        <f t="shared" si="14"/>
        <v>5.6066615096384493E-3</v>
      </c>
      <c r="K54" s="215">
        <f t="shared" si="15"/>
        <v>4.24946597615456E-3</v>
      </c>
      <c r="L54" s="52">
        <f t="shared" si="16"/>
        <v>-0.24469232003886243</v>
      </c>
      <c r="N54" s="40">
        <f t="shared" ref="N54" si="21">(H54/B54)*10</f>
        <v>3.65113151348464</v>
      </c>
      <c r="O54" s="143">
        <f t="shared" ref="O54" si="22">(I54/C54)*10</f>
        <v>4.7834786624127412</v>
      </c>
      <c r="P54" s="52">
        <f t="shared" ref="P54" si="23">(O54-N54)/N54</f>
        <v>0.31013595230575219</v>
      </c>
    </row>
    <row r="55" spans="1:16" ht="20.100000000000001" customHeight="1" x14ac:dyDescent="0.25">
      <c r="A55" s="38" t="s">
        <v>183</v>
      </c>
      <c r="B55" s="19">
        <v>6732.7400000000007</v>
      </c>
      <c r="C55" s="140">
        <v>7999.369999999999</v>
      </c>
      <c r="D55" s="247">
        <f t="shared" si="11"/>
        <v>4.8365396239022466E-3</v>
      </c>
      <c r="E55" s="215">
        <f t="shared" si="12"/>
        <v>5.7579219842624754E-3</v>
      </c>
      <c r="F55" s="52">
        <f t="shared" si="13"/>
        <v>0.18812994412378886</v>
      </c>
      <c r="H55" s="19">
        <v>1311.6820000000002</v>
      </c>
      <c r="I55" s="140">
        <v>1567.1499999999996</v>
      </c>
      <c r="J55" s="247">
        <f t="shared" si="14"/>
        <v>3.4819483638580061E-3</v>
      </c>
      <c r="K55" s="215">
        <f t="shared" si="15"/>
        <v>4.1745575545036676E-3</v>
      </c>
      <c r="L55" s="52">
        <f t="shared" si="16"/>
        <v>0.19476366985290591</v>
      </c>
      <c r="N55" s="40">
        <f t="shared" ref="N55" si="24">(H55/B55)*10</f>
        <v>1.9482142485823009</v>
      </c>
      <c r="O55" s="143">
        <f t="shared" ref="O55" si="25">(I55/C55)*10</f>
        <v>1.959091778477555</v>
      </c>
      <c r="P55" s="52">
        <f t="shared" ref="P55" si="26">(O55-N55)/N55</f>
        <v>5.5833335081958424E-3</v>
      </c>
    </row>
    <row r="56" spans="1:16" ht="20.100000000000001" customHeight="1" x14ac:dyDescent="0.25">
      <c r="A56" s="38" t="s">
        <v>184</v>
      </c>
      <c r="B56" s="19">
        <v>5566.8400000000029</v>
      </c>
      <c r="C56" s="140">
        <v>5362.7900000000009</v>
      </c>
      <c r="D56" s="247">
        <f t="shared" si="11"/>
        <v>3.9990022249372457E-3</v>
      </c>
      <c r="E56" s="215">
        <f t="shared" si="12"/>
        <v>3.8601197891812693E-3</v>
      </c>
      <c r="F56" s="52">
        <f t="shared" si="13"/>
        <v>-3.6654547283557978E-2</v>
      </c>
      <c r="H56" s="19">
        <v>1766.1739999999993</v>
      </c>
      <c r="I56" s="140">
        <v>1542.177000000001</v>
      </c>
      <c r="J56" s="247">
        <f t="shared" si="14"/>
        <v>4.6884280409341186E-3</v>
      </c>
      <c r="K56" s="215">
        <f t="shared" si="15"/>
        <v>4.1080347418765324E-3</v>
      </c>
      <c r="L56" s="52">
        <f t="shared" si="16"/>
        <v>-0.12682612245452507</v>
      </c>
      <c r="N56" s="40">
        <f t="shared" ref="N56" si="27">(H56/B56)*10</f>
        <v>3.1726688749811354</v>
      </c>
      <c r="O56" s="143">
        <f t="shared" ref="O56" si="28">(I56/C56)*10</f>
        <v>2.8756990297960594</v>
      </c>
      <c r="P56" s="52">
        <f t="shared" ref="P56" si="29">(O56-N56)/N56</f>
        <v>-9.3602533667129617E-2</v>
      </c>
    </row>
    <row r="57" spans="1:16" ht="20.100000000000001" customHeight="1" x14ac:dyDescent="0.25">
      <c r="A57" s="38" t="s">
        <v>186</v>
      </c>
      <c r="B57" s="19">
        <v>5459.13</v>
      </c>
      <c r="C57" s="140">
        <v>3842.6199999999985</v>
      </c>
      <c r="D57" s="247">
        <f t="shared" si="11"/>
        <v>3.9216275330747168E-3</v>
      </c>
      <c r="E57" s="215">
        <f t="shared" si="12"/>
        <v>2.7659060870001847E-3</v>
      </c>
      <c r="F57" s="52">
        <f t="shared" si="13"/>
        <v>-0.29611128513151391</v>
      </c>
      <c r="H57" s="19">
        <v>1596.8289999999995</v>
      </c>
      <c r="I57" s="140">
        <v>1229.948000000001</v>
      </c>
      <c r="J57" s="247">
        <f t="shared" si="14"/>
        <v>4.2388903132855472E-3</v>
      </c>
      <c r="K57" s="215">
        <f t="shared" si="15"/>
        <v>3.2763224420423584E-3</v>
      </c>
      <c r="L57" s="52">
        <f t="shared" ref="L57:L58" si="30">(I57-H57)/H57</f>
        <v>-0.22975597261823189</v>
      </c>
      <c r="N57" s="40">
        <f t="shared" ref="N57:N58" si="31">(H57/B57)*10</f>
        <v>2.925061319294465</v>
      </c>
      <c r="O57" s="143">
        <f t="shared" ref="O57:O58" si="32">(I57/C57)*10</f>
        <v>3.2008057002774186</v>
      </c>
      <c r="P57" s="52">
        <f t="shared" ref="P57:P58" si="33">(O57-N57)/N57</f>
        <v>9.4269606987064505E-2</v>
      </c>
    </row>
    <row r="58" spans="1:16" ht="20.100000000000001" customHeight="1" x14ac:dyDescent="0.25">
      <c r="A58" s="38" t="s">
        <v>187</v>
      </c>
      <c r="B58" s="19">
        <v>1330.1699999999998</v>
      </c>
      <c r="C58" s="140">
        <v>1576.3500000000001</v>
      </c>
      <c r="D58" s="247">
        <f t="shared" si="11"/>
        <v>9.5554260398085327E-4</v>
      </c>
      <c r="E58" s="215">
        <f t="shared" si="12"/>
        <v>1.134651893823158E-3</v>
      </c>
      <c r="F58" s="52">
        <f t="shared" si="13"/>
        <v>0.18507408827443134</v>
      </c>
      <c r="H58" s="19">
        <v>463.95899999999995</v>
      </c>
      <c r="I58" s="140">
        <v>485.3209999999998</v>
      </c>
      <c r="J58" s="247">
        <f t="shared" si="14"/>
        <v>1.2316104672833782E-3</v>
      </c>
      <c r="K58" s="215">
        <f t="shared" si="15"/>
        <v>1.2927929342496085E-3</v>
      </c>
      <c r="L58" s="52">
        <f t="shared" si="30"/>
        <v>4.6042861545955258E-2</v>
      </c>
      <c r="N58" s="40">
        <f t="shared" si="31"/>
        <v>3.4879677033762602</v>
      </c>
      <c r="O58" s="143">
        <f t="shared" si="32"/>
        <v>3.0787642338313175</v>
      </c>
      <c r="P58" s="52">
        <f t="shared" si="33"/>
        <v>-0.11731859476475215</v>
      </c>
    </row>
    <row r="59" spans="1:16" ht="20.100000000000001" customHeight="1" x14ac:dyDescent="0.25">
      <c r="A59" s="38" t="s">
        <v>189</v>
      </c>
      <c r="B59" s="19">
        <v>693.76</v>
      </c>
      <c r="C59" s="140">
        <v>744.26999999999975</v>
      </c>
      <c r="D59" s="247">
        <f t="shared" si="11"/>
        <v>4.9837031126679808E-4</v>
      </c>
      <c r="E59" s="215">
        <f t="shared" si="12"/>
        <v>5.3572326261030958E-4</v>
      </c>
      <c r="F59" s="52">
        <f t="shared" si="13"/>
        <v>7.2806157749077158E-2</v>
      </c>
      <c r="H59" s="19">
        <v>378.77899999999983</v>
      </c>
      <c r="I59" s="140">
        <v>364.35899999999992</v>
      </c>
      <c r="J59" s="247">
        <f t="shared" si="14"/>
        <v>1.0054944104697411E-3</v>
      </c>
      <c r="K59" s="215">
        <f t="shared" si="15"/>
        <v>9.705756411328856E-4</v>
      </c>
      <c r="L59" s="52">
        <f t="shared" si="16"/>
        <v>-3.8069692353588529E-2</v>
      </c>
      <c r="N59" s="40">
        <f t="shared" si="9"/>
        <v>5.4597987776752746</v>
      </c>
      <c r="O59" s="143">
        <f t="shared" si="10"/>
        <v>4.8955217864484668</v>
      </c>
      <c r="P59" s="52">
        <f t="shared" si="17"/>
        <v>-0.10335124318758704</v>
      </c>
    </row>
    <row r="60" spans="1:16" ht="20.100000000000001" customHeight="1" x14ac:dyDescent="0.25">
      <c r="A60" s="38" t="s">
        <v>188</v>
      </c>
      <c r="B60" s="19">
        <v>1169.3800000000003</v>
      </c>
      <c r="C60" s="140">
        <v>866.28999999999974</v>
      </c>
      <c r="D60" s="247">
        <f t="shared" si="11"/>
        <v>8.4003729616750542E-4</v>
      </c>
      <c r="E60" s="215">
        <f t="shared" si="12"/>
        <v>6.2355288425797769E-4</v>
      </c>
      <c r="F60" s="52">
        <f t="shared" si="13"/>
        <v>-0.25918862987224045</v>
      </c>
      <c r="H60" s="19">
        <v>455.06599999999986</v>
      </c>
      <c r="I60" s="140">
        <v>359.43199999999996</v>
      </c>
      <c r="J60" s="247">
        <f t="shared" si="14"/>
        <v>1.2080033988020012E-3</v>
      </c>
      <c r="K60" s="215">
        <f t="shared" si="15"/>
        <v>9.5745115077073813E-4</v>
      </c>
      <c r="L60" s="52">
        <f t="shared" si="16"/>
        <v>-0.21015413148861908</v>
      </c>
      <c r="N60" s="40">
        <f t="shared" si="9"/>
        <v>3.8915151618806525</v>
      </c>
      <c r="O60" s="143">
        <f t="shared" si="10"/>
        <v>4.1490955684586002</v>
      </c>
      <c r="P60" s="52">
        <f t="shared" si="17"/>
        <v>6.619026159812437E-2</v>
      </c>
    </row>
    <row r="61" spans="1:16" ht="20.100000000000001" customHeight="1" thickBot="1" x14ac:dyDescent="0.3">
      <c r="A61" s="8" t="s">
        <v>17</v>
      </c>
      <c r="B61" s="196">
        <f>B62-SUM(B39:B60)</f>
        <v>1165.5200000002515</v>
      </c>
      <c r="C61" s="142">
        <f>C62-SUM(C39:C60)</f>
        <v>1560.3099999993574</v>
      </c>
      <c r="D61" s="247">
        <f t="shared" si="11"/>
        <v>8.3726442168444973E-4</v>
      </c>
      <c r="E61" s="215">
        <f t="shared" si="12"/>
        <v>1.1231063510327543E-3</v>
      </c>
      <c r="F61" s="52">
        <f t="shared" si="13"/>
        <v>0.33872434621372499</v>
      </c>
      <c r="H61" s="19">
        <f>H62-SUM(H39:H60)</f>
        <v>684.67099999997299</v>
      </c>
      <c r="I61" s="140">
        <f>I62-SUM(I39:I60)</f>
        <v>744.25499999988824</v>
      </c>
      <c r="J61" s="247">
        <f t="shared" si="14"/>
        <v>1.8175053619939362E-3</v>
      </c>
      <c r="K61" s="215">
        <f t="shared" si="15"/>
        <v>1.9825385781365289E-3</v>
      </c>
      <c r="L61" s="52">
        <f t="shared" si="16"/>
        <v>8.7025739369591529E-2</v>
      </c>
      <c r="N61" s="40">
        <f t="shared" si="9"/>
        <v>5.8743822499813412</v>
      </c>
      <c r="O61" s="143">
        <f t="shared" si="10"/>
        <v>4.7699175163922218</v>
      </c>
      <c r="P61" s="52">
        <f t="shared" si="17"/>
        <v>-0.18801376665480485</v>
      </c>
    </row>
    <row r="62" spans="1:16" s="1" customFormat="1" ht="26.25" customHeight="1" thickBot="1" x14ac:dyDescent="0.3">
      <c r="A62" s="12" t="s">
        <v>18</v>
      </c>
      <c r="B62" s="17">
        <v>1392057.2400000002</v>
      </c>
      <c r="C62" s="145">
        <v>1389280.7199999997</v>
      </c>
      <c r="D62" s="253">
        <f>SUM(D39:D61)</f>
        <v>1.0000000000000004</v>
      </c>
      <c r="E62" s="254">
        <f>SUM(E39:E61)</f>
        <v>0.99999999999999922</v>
      </c>
      <c r="F62" s="57">
        <f t="shared" si="13"/>
        <v>-1.9945444197398692E-3</v>
      </c>
      <c r="H62" s="17">
        <v>376709.20500000002</v>
      </c>
      <c r="I62" s="145">
        <v>375405.05300000001</v>
      </c>
      <c r="J62" s="253">
        <f t="shared" si="14"/>
        <v>1</v>
      </c>
      <c r="K62" s="254">
        <f t="shared" si="15"/>
        <v>1</v>
      </c>
      <c r="L62" s="57">
        <f t="shared" si="16"/>
        <v>-3.4619594708337476E-3</v>
      </c>
      <c r="N62" s="37">
        <f t="shared" si="9"/>
        <v>2.7061330107374033</v>
      </c>
      <c r="O62" s="150">
        <f t="shared" si="10"/>
        <v>2.70215405422167</v>
      </c>
      <c r="P62" s="57">
        <f t="shared" si="17"/>
        <v>-1.4703477249438982E-3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B37</f>
        <v>jan-nov</v>
      </c>
      <c r="C66" s="375"/>
      <c r="D66" s="373" t="str">
        <f>B66</f>
        <v>jan-nov</v>
      </c>
      <c r="E66" s="375"/>
      <c r="F66" s="131" t="str">
        <f>F37</f>
        <v>2025 / 2024</v>
      </c>
      <c r="H66" s="376" t="str">
        <f>B66</f>
        <v>jan-nov</v>
      </c>
      <c r="I66" s="375"/>
      <c r="J66" s="373" t="str">
        <f>B66</f>
        <v>jan-nov</v>
      </c>
      <c r="K66" s="374"/>
      <c r="L66" s="131" t="str">
        <f>F66</f>
        <v>2025 / 2024</v>
      </c>
      <c r="N66" s="376" t="str">
        <f>B66</f>
        <v>jan-nov</v>
      </c>
      <c r="O66" s="374"/>
      <c r="P66" s="131" t="str">
        <f>L66</f>
        <v>2025 / 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156</v>
      </c>
      <c r="B68" s="39">
        <v>219403.48</v>
      </c>
      <c r="C68" s="147">
        <v>206309.21999999986</v>
      </c>
      <c r="D68" s="247">
        <f>B68/$B$96</f>
        <v>0.12455797522584586</v>
      </c>
      <c r="E68" s="246">
        <f>C68/$C$96</f>
        <v>0.11474641441544779</v>
      </c>
      <c r="F68" s="61">
        <f>(C68-B68)/B68</f>
        <v>-5.9681186460671241E-2</v>
      </c>
      <c r="H68" s="19">
        <v>94764.357999999964</v>
      </c>
      <c r="I68" s="147">
        <v>82245.072999999931</v>
      </c>
      <c r="J68" s="245">
        <f>H68/$H$96</f>
        <v>0.18225726777439569</v>
      </c>
      <c r="K68" s="246">
        <f>I68/$I$96</f>
        <v>0.16065605989129123</v>
      </c>
      <c r="L68" s="58">
        <f>(I68-H68)/H68</f>
        <v>-0.13210963767622461</v>
      </c>
      <c r="N68" s="41">
        <f t="shared" ref="N68:N96" si="34">(H68/B68)*10</f>
        <v>4.3191820840763313</v>
      </c>
      <c r="O68" s="149">
        <f t="shared" ref="O68:O96" si="35">(I68/C68)*10</f>
        <v>3.9864952715152526</v>
      </c>
      <c r="P68" s="61">
        <f>(O68-N68)/N68</f>
        <v>-7.7025419647762924E-2</v>
      </c>
    </row>
    <row r="69" spans="1:16" ht="20.100000000000001" customHeight="1" x14ac:dyDescent="0.25">
      <c r="A69" s="38" t="s">
        <v>158</v>
      </c>
      <c r="B69" s="19">
        <v>212719.14999999997</v>
      </c>
      <c r="C69" s="140">
        <v>214321.63999999996</v>
      </c>
      <c r="D69" s="247">
        <f t="shared" ref="D69:D95" si="36">B69/$B$96</f>
        <v>0.12076320127539901</v>
      </c>
      <c r="E69" s="215">
        <f t="shared" ref="E69:E95" si="37">C69/$C$96</f>
        <v>0.1192028146955256</v>
      </c>
      <c r="F69" s="52">
        <f t="shared" ref="F69:F96" si="38">(C69-B69)/B69</f>
        <v>7.5333603015995078E-3</v>
      </c>
      <c r="H69" s="19">
        <v>79237.178999999989</v>
      </c>
      <c r="I69" s="140">
        <v>81142.497999999949</v>
      </c>
      <c r="J69" s="214">
        <f t="shared" ref="J69:J96" si="39">H69/$H$96</f>
        <v>0.15239433955423121</v>
      </c>
      <c r="K69" s="215">
        <f t="shared" ref="K69:K96" si="40">I69/$I$96</f>
        <v>0.15850230953551442</v>
      </c>
      <c r="L69" s="59">
        <f t="shared" ref="L69:L96" si="41">(I69-H69)/H69</f>
        <v>2.4045770231168374E-2</v>
      </c>
      <c r="N69" s="40">
        <f t="shared" si="34"/>
        <v>3.7249668870903259</v>
      </c>
      <c r="O69" s="143">
        <f t="shared" si="35"/>
        <v>3.7860151686035981</v>
      </c>
      <c r="P69" s="52">
        <f t="shared" ref="P69:P96" si="42">(O69-N69)/N69</f>
        <v>1.6388946093681581E-2</v>
      </c>
    </row>
    <row r="70" spans="1:16" ht="20.100000000000001" customHeight="1" x14ac:dyDescent="0.25">
      <c r="A70" s="38" t="s">
        <v>157</v>
      </c>
      <c r="B70" s="19">
        <v>267571.21999999991</v>
      </c>
      <c r="C70" s="140">
        <v>260032.54999999976</v>
      </c>
      <c r="D70" s="247">
        <f t="shared" si="36"/>
        <v>0.1519033763361882</v>
      </c>
      <c r="E70" s="215">
        <f t="shared" si="37"/>
        <v>0.14462660827182441</v>
      </c>
      <c r="F70" s="52">
        <f t="shared" si="38"/>
        <v>-2.8174442677355811E-2</v>
      </c>
      <c r="H70" s="19">
        <v>80390.99699999993</v>
      </c>
      <c r="I70" s="140">
        <v>79914.337999999974</v>
      </c>
      <c r="J70" s="214">
        <f t="shared" si="39"/>
        <v>0.15461344091920753</v>
      </c>
      <c r="K70" s="215">
        <f t="shared" si="40"/>
        <v>0.15610324367881462</v>
      </c>
      <c r="L70" s="59">
        <f t="shared" si="41"/>
        <v>-5.9292584715668652E-3</v>
      </c>
      <c r="N70" s="40">
        <f t="shared" si="34"/>
        <v>3.004470996544395</v>
      </c>
      <c r="O70" s="143">
        <f t="shared" si="35"/>
        <v>3.0732436381522255</v>
      </c>
      <c r="P70" s="52">
        <f t="shared" si="42"/>
        <v>2.2890100016585157E-2</v>
      </c>
    </row>
    <row r="71" spans="1:16" ht="20.100000000000001" customHeight="1" x14ac:dyDescent="0.25">
      <c r="A71" s="38" t="s">
        <v>159</v>
      </c>
      <c r="B71" s="19">
        <v>339716.76</v>
      </c>
      <c r="C71" s="140">
        <v>371358.14000000042</v>
      </c>
      <c r="D71" s="247">
        <f t="shared" si="36"/>
        <v>0.19286126079624907</v>
      </c>
      <c r="E71" s="215">
        <f t="shared" si="37"/>
        <v>0.20654440469984792</v>
      </c>
      <c r="F71" s="52">
        <f t="shared" si="38"/>
        <v>9.3140473846507935E-2</v>
      </c>
      <c r="H71" s="19">
        <v>40746.883000000002</v>
      </c>
      <c r="I71" s="140">
        <v>50147.930000000022</v>
      </c>
      <c r="J71" s="214">
        <f t="shared" si="39"/>
        <v>7.8367180685199961E-2</v>
      </c>
      <c r="K71" s="215">
        <f t="shared" si="40"/>
        <v>9.795807276509183E-2</v>
      </c>
      <c r="L71" s="59">
        <f t="shared" si="41"/>
        <v>0.2307181876954863</v>
      </c>
      <c r="N71" s="40">
        <f t="shared" si="34"/>
        <v>1.1994369368176008</v>
      </c>
      <c r="O71" s="143">
        <f t="shared" si="35"/>
        <v>1.3503926425310069</v>
      </c>
      <c r="P71" s="52">
        <f t="shared" si="42"/>
        <v>0.12585547524818477</v>
      </c>
    </row>
    <row r="72" spans="1:16" ht="20.100000000000001" customHeight="1" x14ac:dyDescent="0.25">
      <c r="A72" s="38" t="s">
        <v>160</v>
      </c>
      <c r="B72" s="19">
        <v>115838.03999999995</v>
      </c>
      <c r="C72" s="140">
        <v>117776.54999999999</v>
      </c>
      <c r="D72" s="247">
        <f t="shared" si="36"/>
        <v>6.5762638389010669E-2</v>
      </c>
      <c r="E72" s="215">
        <f t="shared" si="37"/>
        <v>6.5505733649333348E-2</v>
      </c>
      <c r="F72" s="52">
        <f t="shared" si="38"/>
        <v>1.6734658148567078E-2</v>
      </c>
      <c r="H72" s="19">
        <v>47253.504999999968</v>
      </c>
      <c r="I72" s="140">
        <v>46651.49600000005</v>
      </c>
      <c r="J72" s="214">
        <f t="shared" si="39"/>
        <v>9.0881159286318833E-2</v>
      </c>
      <c r="K72" s="215">
        <f t="shared" si="40"/>
        <v>9.1128200900184586E-2</v>
      </c>
      <c r="L72" s="59">
        <f t="shared" si="41"/>
        <v>-1.2739986166103839E-2</v>
      </c>
      <c r="N72" s="40">
        <f t="shared" si="34"/>
        <v>4.0792735270727984</v>
      </c>
      <c r="O72" s="143">
        <f t="shared" si="35"/>
        <v>3.9610173672093514</v>
      </c>
      <c r="P72" s="52">
        <f t="shared" si="42"/>
        <v>-2.8989514696334966E-2</v>
      </c>
    </row>
    <row r="73" spans="1:16" ht="20.100000000000001" customHeight="1" x14ac:dyDescent="0.25">
      <c r="A73" s="38" t="s">
        <v>165</v>
      </c>
      <c r="B73" s="19">
        <v>117475.57000000002</v>
      </c>
      <c r="C73" s="140">
        <v>138733.14999999991</v>
      </c>
      <c r="D73" s="247">
        <f t="shared" si="36"/>
        <v>6.6692283721762849E-2</v>
      </c>
      <c r="E73" s="215">
        <f t="shared" si="37"/>
        <v>7.7161512815861949E-2</v>
      </c>
      <c r="F73" s="52">
        <f t="shared" si="38"/>
        <v>0.18095319733285722</v>
      </c>
      <c r="H73" s="19">
        <v>40495.388000000006</v>
      </c>
      <c r="I73" s="140">
        <v>32667.298000000021</v>
      </c>
      <c r="J73" s="214">
        <f t="shared" si="39"/>
        <v>7.7883488371694065E-2</v>
      </c>
      <c r="K73" s="215">
        <f t="shared" si="40"/>
        <v>6.3811717742346286E-2</v>
      </c>
      <c r="L73" s="59">
        <f t="shared" si="41"/>
        <v>-0.19330818610751388</v>
      </c>
      <c r="N73" s="40">
        <f t="shared" si="34"/>
        <v>3.4471327102307314</v>
      </c>
      <c r="O73" s="143">
        <f t="shared" si="35"/>
        <v>2.3546858122950458</v>
      </c>
      <c r="P73" s="52">
        <f t="shared" si="42"/>
        <v>-0.31691466205911273</v>
      </c>
    </row>
    <row r="74" spans="1:16" ht="20.100000000000001" customHeight="1" x14ac:dyDescent="0.25">
      <c r="A74" s="38" t="s">
        <v>167</v>
      </c>
      <c r="B74" s="19">
        <v>79543.390000000014</v>
      </c>
      <c r="C74" s="140">
        <v>74450.42</v>
      </c>
      <c r="D74" s="247">
        <f t="shared" si="36"/>
        <v>4.5157732233781327E-2</v>
      </c>
      <c r="E74" s="215">
        <f t="shared" si="37"/>
        <v>4.1408322646579482E-2</v>
      </c>
      <c r="F74" s="52">
        <f t="shared" si="38"/>
        <v>-6.4027570361283509E-2</v>
      </c>
      <c r="H74" s="19">
        <v>28830.213000000029</v>
      </c>
      <c r="I74" s="140">
        <v>27757.165000000005</v>
      </c>
      <c r="J74" s="214">
        <f t="shared" si="39"/>
        <v>5.5448229288208452E-2</v>
      </c>
      <c r="K74" s="215">
        <f t="shared" si="40"/>
        <v>5.4220351444668996E-2</v>
      </c>
      <c r="L74" s="59">
        <f t="shared" si="41"/>
        <v>-3.7219565460720784E-2</v>
      </c>
      <c r="N74" s="40">
        <f t="shared" si="34"/>
        <v>3.6244637046522685</v>
      </c>
      <c r="O74" s="143">
        <f t="shared" si="35"/>
        <v>3.7282751393477707</v>
      </c>
      <c r="P74" s="52">
        <f t="shared" si="42"/>
        <v>2.8641874537811605E-2</v>
      </c>
    </row>
    <row r="75" spans="1:16" ht="20.100000000000001" customHeight="1" x14ac:dyDescent="0.25">
      <c r="A75" s="38" t="s">
        <v>170</v>
      </c>
      <c r="B75" s="19">
        <v>5042.6599999999971</v>
      </c>
      <c r="C75" s="140">
        <v>5110.67</v>
      </c>
      <c r="D75" s="247">
        <f t="shared" si="36"/>
        <v>2.8627782902639625E-3</v>
      </c>
      <c r="E75" s="215">
        <f t="shared" si="37"/>
        <v>2.8424859429966192E-3</v>
      </c>
      <c r="F75" s="52">
        <f t="shared" si="38"/>
        <v>1.3486929517358495E-2</v>
      </c>
      <c r="H75" s="19">
        <v>12988.547000000004</v>
      </c>
      <c r="I75" s="140">
        <v>13707.731999999996</v>
      </c>
      <c r="J75" s="214">
        <f t="shared" si="39"/>
        <v>2.4980458249707398E-2</v>
      </c>
      <c r="K75" s="215">
        <f t="shared" si="40"/>
        <v>2.6776439400397523E-2</v>
      </c>
      <c r="L75" s="59">
        <f t="shared" si="41"/>
        <v>5.5370704667734735E-2</v>
      </c>
      <c r="N75" s="40">
        <f t="shared" si="34"/>
        <v>25.757332439625142</v>
      </c>
      <c r="O75" s="143">
        <f t="shared" si="35"/>
        <v>26.821790489309613</v>
      </c>
      <c r="P75" s="52">
        <f t="shared" si="42"/>
        <v>4.1326408787848969E-2</v>
      </c>
    </row>
    <row r="76" spans="1:16" ht="20.100000000000001" customHeight="1" x14ac:dyDescent="0.25">
      <c r="A76" s="38" t="s">
        <v>171</v>
      </c>
      <c r="B76" s="19">
        <v>35472.999999999993</v>
      </c>
      <c r="C76" s="140">
        <v>36981.409999999974</v>
      </c>
      <c r="D76" s="247">
        <f t="shared" si="36"/>
        <v>2.0138445639907028E-2</v>
      </c>
      <c r="E76" s="215">
        <f t="shared" si="37"/>
        <v>2.0568563041087475E-2</v>
      </c>
      <c r="F76" s="52">
        <f t="shared" si="38"/>
        <v>4.2522763792179459E-2</v>
      </c>
      <c r="H76" s="19">
        <v>12499.954000000002</v>
      </c>
      <c r="I76" s="140">
        <v>13331.644000000008</v>
      </c>
      <c r="J76" s="214">
        <f t="shared" si="39"/>
        <v>2.4040762913685645E-2</v>
      </c>
      <c r="K76" s="215">
        <f t="shared" si="40"/>
        <v>2.6041795803541646E-2</v>
      </c>
      <c r="L76" s="59">
        <f t="shared" si="41"/>
        <v>6.6535444850437525E-2</v>
      </c>
      <c r="N76" s="40">
        <f t="shared" si="34"/>
        <v>3.5237938713951467</v>
      </c>
      <c r="O76" s="143">
        <f t="shared" si="35"/>
        <v>3.6049582749819482</v>
      </c>
      <c r="P76" s="52">
        <f t="shared" si="42"/>
        <v>2.3033243869814323E-2</v>
      </c>
    </row>
    <row r="77" spans="1:16" ht="20.100000000000001" customHeight="1" x14ac:dyDescent="0.25">
      <c r="A77" s="38" t="s">
        <v>175</v>
      </c>
      <c r="B77" s="19">
        <v>18513.109999999997</v>
      </c>
      <c r="C77" s="140">
        <v>18218.450000000008</v>
      </c>
      <c r="D77" s="247">
        <f t="shared" si="36"/>
        <v>1.0510113589508055E-2</v>
      </c>
      <c r="E77" s="215">
        <f t="shared" si="37"/>
        <v>1.0132856949908091E-2</v>
      </c>
      <c r="F77" s="52">
        <f t="shared" si="38"/>
        <v>-1.5916288511221992E-2</v>
      </c>
      <c r="H77" s="19">
        <v>7030.6100000000015</v>
      </c>
      <c r="I77" s="140">
        <v>7236.7769999999982</v>
      </c>
      <c r="J77" s="214">
        <f t="shared" si="39"/>
        <v>1.3521748011919679E-2</v>
      </c>
      <c r="K77" s="215">
        <f t="shared" si="40"/>
        <v>1.4136191223660529E-2</v>
      </c>
      <c r="L77" s="59">
        <f t="shared" si="41"/>
        <v>2.9324198042559136E-2</v>
      </c>
      <c r="N77" s="40">
        <f t="shared" si="34"/>
        <v>3.7976385383115008</v>
      </c>
      <c r="O77" s="143">
        <f t="shared" si="35"/>
        <v>3.9722243110692705</v>
      </c>
      <c r="P77" s="52">
        <f t="shared" si="42"/>
        <v>4.5972193244961587E-2</v>
      </c>
    </row>
    <row r="78" spans="1:16" ht="20.100000000000001" customHeight="1" x14ac:dyDescent="0.25">
      <c r="A78" s="38" t="s">
        <v>176</v>
      </c>
      <c r="B78" s="19">
        <v>88058.930000000008</v>
      </c>
      <c r="C78" s="140">
        <v>86058.26999999996</v>
      </c>
      <c r="D78" s="247">
        <f t="shared" si="36"/>
        <v>4.9992105965477367E-2</v>
      </c>
      <c r="E78" s="215">
        <f t="shared" si="37"/>
        <v>4.7864452753476068E-2</v>
      </c>
      <c r="F78" s="52">
        <f t="shared" si="38"/>
        <v>-2.2719558368470377E-2</v>
      </c>
      <c r="H78" s="19">
        <v>7124.6120000000064</v>
      </c>
      <c r="I78" s="140">
        <v>6701.5709999999999</v>
      </c>
      <c r="J78" s="214">
        <f t="shared" si="39"/>
        <v>1.3702539060863732E-2</v>
      </c>
      <c r="K78" s="215">
        <f t="shared" si="40"/>
        <v>1.3090729361280294E-2</v>
      </c>
      <c r="L78" s="59">
        <f t="shared" si="41"/>
        <v>-5.9377408903110253E-2</v>
      </c>
      <c r="N78" s="40">
        <f t="shared" si="34"/>
        <v>0.80907319677856704</v>
      </c>
      <c r="O78" s="143">
        <f t="shared" si="35"/>
        <v>0.77872481052663534</v>
      </c>
      <c r="P78" s="52">
        <f t="shared" si="42"/>
        <v>-3.7510062591083047E-2</v>
      </c>
    </row>
    <row r="79" spans="1:16" ht="20.100000000000001" customHeight="1" x14ac:dyDescent="0.25">
      <c r="A79" s="38" t="s">
        <v>178</v>
      </c>
      <c r="B79" s="19">
        <v>22809.700000000004</v>
      </c>
      <c r="C79" s="140">
        <v>25791.510000000002</v>
      </c>
      <c r="D79" s="247">
        <f t="shared" si="36"/>
        <v>1.2949339032858442E-2</v>
      </c>
      <c r="E79" s="215">
        <f t="shared" si="37"/>
        <v>1.434489110501299E-2</v>
      </c>
      <c r="F79" s="52">
        <f t="shared" si="38"/>
        <v>0.13072552466713711</v>
      </c>
      <c r="H79" s="19">
        <v>5314.217999999998</v>
      </c>
      <c r="I79" s="140">
        <v>5708.466999999996</v>
      </c>
      <c r="J79" s="214">
        <f t="shared" si="39"/>
        <v>1.0220666012822179E-2</v>
      </c>
      <c r="K79" s="215">
        <f t="shared" si="40"/>
        <v>1.1150817705997533E-2</v>
      </c>
      <c r="L79" s="59">
        <f t="shared" si="41"/>
        <v>7.4187585078368659E-2</v>
      </c>
      <c r="N79" s="40">
        <f t="shared" si="34"/>
        <v>2.3298061789501823</v>
      </c>
      <c r="O79" s="143">
        <f t="shared" si="35"/>
        <v>2.213312442737938</v>
      </c>
      <c r="P79" s="52">
        <f t="shared" si="42"/>
        <v>-5.0001471051440281E-2</v>
      </c>
    </row>
    <row r="80" spans="1:16" ht="20.100000000000001" customHeight="1" x14ac:dyDescent="0.25">
      <c r="A80" s="38" t="s">
        <v>179</v>
      </c>
      <c r="B80" s="19">
        <v>14916.469999999998</v>
      </c>
      <c r="C80" s="140">
        <v>12204.979999999998</v>
      </c>
      <c r="D80" s="247">
        <f t="shared" si="36"/>
        <v>8.4682581184084803E-3</v>
      </c>
      <c r="E80" s="215">
        <f t="shared" si="37"/>
        <v>6.7882457847121555E-3</v>
      </c>
      <c r="F80" s="52">
        <f t="shared" si="38"/>
        <v>-0.18177826255139454</v>
      </c>
      <c r="H80" s="19">
        <v>5794.868999999997</v>
      </c>
      <c r="I80" s="140">
        <v>5084.0320000000011</v>
      </c>
      <c r="J80" s="214">
        <f t="shared" si="39"/>
        <v>1.1145086753508575E-2</v>
      </c>
      <c r="K80" s="215">
        <f t="shared" si="40"/>
        <v>9.931057505186261E-3</v>
      </c>
      <c r="L80" s="59">
        <f t="shared" si="41"/>
        <v>-0.12266662110912192</v>
      </c>
      <c r="N80" s="40">
        <f t="shared" si="34"/>
        <v>3.8848795995299139</v>
      </c>
      <c r="O80" s="143">
        <f t="shared" si="35"/>
        <v>4.1655389849061635</v>
      </c>
      <c r="P80" s="52">
        <f t="shared" si="42"/>
        <v>7.2244036960684821E-2</v>
      </c>
    </row>
    <row r="81" spans="1:16" ht="20.100000000000001" customHeight="1" x14ac:dyDescent="0.25">
      <c r="A81" s="38" t="s">
        <v>190</v>
      </c>
      <c r="B81" s="19">
        <v>29476.989999999987</v>
      </c>
      <c r="C81" s="140">
        <v>42749.139999999992</v>
      </c>
      <c r="D81" s="247">
        <f t="shared" si="36"/>
        <v>1.6734439171851349E-2</v>
      </c>
      <c r="E81" s="215">
        <f t="shared" si="37"/>
        <v>2.3776496922163722E-2</v>
      </c>
      <c r="F81" s="52">
        <f t="shared" ref="F81:F86" si="43">(C81-B81)/B81</f>
        <v>0.45025458840946825</v>
      </c>
      <c r="H81" s="19">
        <v>3369.3039999999996</v>
      </c>
      <c r="I81" s="140">
        <v>4736.0250000000015</v>
      </c>
      <c r="J81" s="214">
        <f t="shared" si="39"/>
        <v>6.4800749385263883E-3</v>
      </c>
      <c r="K81" s="215">
        <f t="shared" si="40"/>
        <v>9.2512668332928993E-3</v>
      </c>
      <c r="L81" s="59">
        <f>(I81-H81)/H81</f>
        <v>0.4056389687603143</v>
      </c>
      <c r="N81" s="40">
        <f t="shared" si="34"/>
        <v>1.143028511391428</v>
      </c>
      <c r="O81" s="143">
        <f t="shared" si="35"/>
        <v>1.1078643921257838</v>
      </c>
      <c r="P81" s="52">
        <f>(O81-N81)/N81</f>
        <v>-3.076399137484186E-2</v>
      </c>
    </row>
    <row r="82" spans="1:16" ht="20.100000000000001" customHeight="1" x14ac:dyDescent="0.25">
      <c r="A82" s="38" t="s">
        <v>191</v>
      </c>
      <c r="B82" s="19">
        <v>4620.9800000000023</v>
      </c>
      <c r="C82" s="140">
        <v>6567.0900000000047</v>
      </c>
      <c r="D82" s="247">
        <f t="shared" si="36"/>
        <v>2.6233855194964521E-3</v>
      </c>
      <c r="E82" s="215">
        <f t="shared" si="37"/>
        <v>3.6525271659867847E-3</v>
      </c>
      <c r="F82" s="52">
        <f>(C82-B82)/B82</f>
        <v>0.42114659660937753</v>
      </c>
      <c r="H82" s="19">
        <v>3328.8529999999996</v>
      </c>
      <c r="I82" s="140">
        <v>3826.4279999999999</v>
      </c>
      <c r="J82" s="214">
        <f t="shared" si="39"/>
        <v>6.4022768201795928E-3</v>
      </c>
      <c r="K82" s="215">
        <f t="shared" si="40"/>
        <v>7.4744762636141642E-3</v>
      </c>
      <c r="L82" s="59">
        <f>(I82-H82)/H82</f>
        <v>0.14947340720662652</v>
      </c>
      <c r="N82" s="40">
        <f t="shared" si="34"/>
        <v>7.2037814489567111</v>
      </c>
      <c r="O82" s="143">
        <f t="shared" si="35"/>
        <v>5.826672087636986</v>
      </c>
      <c r="P82" s="52">
        <f>(O82-N82)/N82</f>
        <v>-0.19116478908714885</v>
      </c>
    </row>
    <row r="83" spans="1:16" ht="20.100000000000001" customHeight="1" x14ac:dyDescent="0.25">
      <c r="A83" s="38" t="s">
        <v>193</v>
      </c>
      <c r="B83" s="19">
        <v>14210.46</v>
      </c>
      <c r="C83" s="140">
        <v>13509.139999999992</v>
      </c>
      <c r="D83" s="247">
        <f t="shared" si="36"/>
        <v>8.0674478118025906E-3</v>
      </c>
      <c r="E83" s="215">
        <f t="shared" si="37"/>
        <v>7.5136020427797774E-3</v>
      </c>
      <c r="F83" s="52">
        <f>(C83-B83)/B83</f>
        <v>-4.9352378459248121E-2</v>
      </c>
      <c r="H83" s="19">
        <v>3567.3999999999992</v>
      </c>
      <c r="I83" s="140">
        <v>3768.5260000000007</v>
      </c>
      <c r="J83" s="214">
        <f t="shared" si="39"/>
        <v>6.861066658187873E-3</v>
      </c>
      <c r="K83" s="215">
        <f t="shared" si="40"/>
        <v>7.3613715286980014E-3</v>
      </c>
      <c r="L83" s="59">
        <f>(I83-H83)/H83</f>
        <v>5.6378875371419411E-2</v>
      </c>
      <c r="N83" s="40">
        <f t="shared" si="34"/>
        <v>2.5104043078126952</v>
      </c>
      <c r="O83" s="143">
        <f t="shared" si="35"/>
        <v>2.7896120700503535</v>
      </c>
      <c r="P83" s="52">
        <f>(O83-N83)/N83</f>
        <v>0.11122023706250364</v>
      </c>
    </row>
    <row r="84" spans="1:16" ht="20.100000000000001" customHeight="1" x14ac:dyDescent="0.25">
      <c r="A84" s="38" t="s">
        <v>192</v>
      </c>
      <c r="B84" s="19">
        <v>12041.520000000004</v>
      </c>
      <c r="C84" s="140">
        <v>12057.789999999999</v>
      </c>
      <c r="D84" s="247">
        <f t="shared" si="36"/>
        <v>6.8361146771305894E-3</v>
      </c>
      <c r="E84" s="215">
        <f t="shared" si="37"/>
        <v>6.7063806856254076E-3</v>
      </c>
      <c r="F84" s="52">
        <f t="shared" si="43"/>
        <v>1.3511583255265925E-3</v>
      </c>
      <c r="H84" s="19">
        <v>3533.7950000000005</v>
      </c>
      <c r="I84" s="140">
        <v>3592.9160000000029</v>
      </c>
      <c r="J84" s="214">
        <f t="shared" si="39"/>
        <v>6.7964352333270799E-3</v>
      </c>
      <c r="K84" s="215">
        <f t="shared" si="40"/>
        <v>7.0183380842811028E-3</v>
      </c>
      <c r="L84" s="59">
        <f t="shared" si="41"/>
        <v>1.673017251991198E-2</v>
      </c>
      <c r="N84" s="40">
        <f t="shared" si="34"/>
        <v>2.9346751905075101</v>
      </c>
      <c r="O84" s="143">
        <f t="shared" si="35"/>
        <v>2.9797467031686597</v>
      </c>
      <c r="P84" s="52">
        <f t="shared" si="42"/>
        <v>1.535826274980542E-2</v>
      </c>
    </row>
    <row r="85" spans="1:16" ht="20.100000000000001" customHeight="1" x14ac:dyDescent="0.25">
      <c r="A85" s="38" t="s">
        <v>194</v>
      </c>
      <c r="B85" s="19">
        <v>12137.009999999998</v>
      </c>
      <c r="C85" s="140">
        <v>10069.139999999998</v>
      </c>
      <c r="D85" s="247">
        <f t="shared" si="36"/>
        <v>6.8903254902604235E-3</v>
      </c>
      <c r="E85" s="215">
        <f t="shared" si="37"/>
        <v>5.6003202922640227E-3</v>
      </c>
      <c r="F85" s="52">
        <f t="shared" si="43"/>
        <v>-0.17037721811220399</v>
      </c>
      <c r="H85" s="19">
        <v>4457.4189999999981</v>
      </c>
      <c r="I85" s="140">
        <v>3472.2329999999997</v>
      </c>
      <c r="J85" s="214">
        <f t="shared" si="39"/>
        <v>8.5728118188241088E-3</v>
      </c>
      <c r="K85" s="215">
        <f t="shared" si="40"/>
        <v>6.7825980627984634E-3</v>
      </c>
      <c r="L85" s="59">
        <f t="shared" si="41"/>
        <v>-0.22102162708957779</v>
      </c>
      <c r="N85" s="40">
        <f t="shared" si="34"/>
        <v>3.6725841043222331</v>
      </c>
      <c r="O85" s="143">
        <f t="shared" si="35"/>
        <v>3.4483908258302103</v>
      </c>
      <c r="P85" s="52">
        <f t="shared" si="42"/>
        <v>-6.1045103971389438E-2</v>
      </c>
    </row>
    <row r="86" spans="1:16" ht="20.100000000000001" customHeight="1" x14ac:dyDescent="0.25">
      <c r="A86" s="38" t="s">
        <v>195</v>
      </c>
      <c r="B86" s="19">
        <v>3619.1299999999997</v>
      </c>
      <c r="C86" s="140">
        <v>4206.550000000002</v>
      </c>
      <c r="D86" s="247">
        <f t="shared" si="36"/>
        <v>2.0546233126252848E-3</v>
      </c>
      <c r="E86" s="215">
        <f t="shared" si="37"/>
        <v>2.3396265545442053E-3</v>
      </c>
      <c r="F86" s="52">
        <f t="shared" si="43"/>
        <v>0.16230972637070301</v>
      </c>
      <c r="H86" s="19">
        <v>2562.9410000000012</v>
      </c>
      <c r="I86" s="140">
        <v>3232.8280000000004</v>
      </c>
      <c r="J86" s="214">
        <f t="shared" si="39"/>
        <v>4.9292226949606711E-3</v>
      </c>
      <c r="K86" s="215">
        <f t="shared" si="40"/>
        <v>6.3149486022858019E-3</v>
      </c>
      <c r="L86" s="59">
        <f t="shared" si="41"/>
        <v>0.26137433518758291</v>
      </c>
      <c r="N86" s="40">
        <f t="shared" si="34"/>
        <v>7.0816494571899913</v>
      </c>
      <c r="O86" s="143">
        <f t="shared" si="35"/>
        <v>7.6852242336356369</v>
      </c>
      <c r="P86" s="52">
        <f t="shared" si="42"/>
        <v>8.5230818059320451E-2</v>
      </c>
    </row>
    <row r="87" spans="1:16" ht="20.100000000000001" customHeight="1" x14ac:dyDescent="0.25">
      <c r="A87" s="38" t="s">
        <v>220</v>
      </c>
      <c r="B87" s="19">
        <v>14044.55</v>
      </c>
      <c r="C87" s="140">
        <v>13396.990000000005</v>
      </c>
      <c r="D87" s="247">
        <f t="shared" si="36"/>
        <v>7.9732587238732638E-3</v>
      </c>
      <c r="E87" s="215">
        <f t="shared" si="37"/>
        <v>7.4512257205936391E-3</v>
      </c>
      <c r="F87" s="52">
        <f t="shared" ref="F87:F88" si="44">(C87-B87)/B87</f>
        <v>-4.6107564856118145E-2</v>
      </c>
      <c r="H87" s="19">
        <v>3241.4339999999993</v>
      </c>
      <c r="I87" s="140">
        <v>3106.891000000001</v>
      </c>
      <c r="J87" s="214">
        <f t="shared" si="39"/>
        <v>6.2341466452084295E-3</v>
      </c>
      <c r="K87" s="215">
        <f t="shared" si="40"/>
        <v>6.068945510835819E-3</v>
      </c>
      <c r="L87" s="59">
        <f t="shared" ref="L87:L88" si="45">(I87-H87)/H87</f>
        <v>-4.150724648411732E-2</v>
      </c>
      <c r="N87" s="40">
        <f t="shared" si="34"/>
        <v>2.3079657233588828</v>
      </c>
      <c r="O87" s="143">
        <f t="shared" si="35"/>
        <v>2.3190963044683914</v>
      </c>
      <c r="P87" s="52">
        <f t="shared" ref="P87:P88" si="46">(O87-N87)/N87</f>
        <v>4.8226804223547044E-3</v>
      </c>
    </row>
    <row r="88" spans="1:16" ht="20.100000000000001" customHeight="1" x14ac:dyDescent="0.25">
      <c r="A88" s="38" t="s">
        <v>196</v>
      </c>
      <c r="B88" s="19">
        <v>7649.4100000000008</v>
      </c>
      <c r="C88" s="140">
        <v>8833.33</v>
      </c>
      <c r="D88" s="247">
        <f t="shared" si="36"/>
        <v>4.3426613892921734E-3</v>
      </c>
      <c r="E88" s="215">
        <f t="shared" si="37"/>
        <v>4.9129793852567914E-3</v>
      </c>
      <c r="F88" s="52">
        <f t="shared" si="44"/>
        <v>0.15477272103338677</v>
      </c>
      <c r="H88" s="19">
        <v>2644.0329999999999</v>
      </c>
      <c r="I88" s="140">
        <v>2858.7060000000015</v>
      </c>
      <c r="J88" s="214">
        <f t="shared" si="39"/>
        <v>5.0851843525952962E-3</v>
      </c>
      <c r="K88" s="215">
        <f t="shared" si="40"/>
        <v>5.5841453547934008E-3</v>
      </c>
      <c r="L88" s="59">
        <f t="shared" si="45"/>
        <v>8.1191497988111955E-2</v>
      </c>
      <c r="N88" s="40">
        <f t="shared" si="34"/>
        <v>3.4565188687755</v>
      </c>
      <c r="O88" s="143">
        <f t="shared" si="35"/>
        <v>3.2362721646310071</v>
      </c>
      <c r="P88" s="52">
        <f t="shared" si="46"/>
        <v>-6.3719225181755504E-2</v>
      </c>
    </row>
    <row r="89" spans="1:16" ht="20.100000000000001" customHeight="1" x14ac:dyDescent="0.25">
      <c r="A89" s="38" t="s">
        <v>197</v>
      </c>
      <c r="B89" s="19">
        <v>37218.410000000003</v>
      </c>
      <c r="C89" s="140">
        <v>34059.15</v>
      </c>
      <c r="D89" s="247">
        <f t="shared" si="36"/>
        <v>2.1129335736722925E-2</v>
      </c>
      <c r="E89" s="215">
        <f t="shared" si="37"/>
        <v>1.894324131775546E-2</v>
      </c>
      <c r="F89" s="52">
        <f t="shared" ref="F89:F94" si="47">(C89-B89)/B89</f>
        <v>-8.4884335467313138E-2</v>
      </c>
      <c r="H89" s="19">
        <v>2211.3150000000001</v>
      </c>
      <c r="I89" s="140">
        <v>2771.8689999999992</v>
      </c>
      <c r="J89" s="214">
        <f t="shared" si="39"/>
        <v>4.2529516222601111E-3</v>
      </c>
      <c r="K89" s="215">
        <f t="shared" si="40"/>
        <v>5.4145195065340114E-3</v>
      </c>
      <c r="L89" s="59">
        <f t="shared" ref="L89:L94" si="48">(I89-H89)/H89</f>
        <v>0.2534935095180918</v>
      </c>
      <c r="N89" s="40">
        <f t="shared" si="34"/>
        <v>0.59414547800403072</v>
      </c>
      <c r="O89" s="143">
        <f t="shared" si="35"/>
        <v>0.81383974644111756</v>
      </c>
      <c r="P89" s="52">
        <f t="shared" ref="P89:P92" si="49">(O89-N89)/N89</f>
        <v>0.36976511068488921</v>
      </c>
    </row>
    <row r="90" spans="1:16" ht="20.100000000000001" customHeight="1" x14ac:dyDescent="0.25">
      <c r="A90" s="38" t="s">
        <v>198</v>
      </c>
      <c r="B90" s="19">
        <v>4197.9100000000008</v>
      </c>
      <c r="C90" s="140">
        <v>4893.8199999999979</v>
      </c>
      <c r="D90" s="247">
        <f t="shared" si="36"/>
        <v>2.3832036291326401E-3</v>
      </c>
      <c r="E90" s="215">
        <f t="shared" si="37"/>
        <v>2.7218768884619254E-3</v>
      </c>
      <c r="F90" s="52">
        <f t="shared" si="47"/>
        <v>0.16577535011469921</v>
      </c>
      <c r="H90" s="19">
        <v>1624.9549999999999</v>
      </c>
      <c r="I90" s="140">
        <v>2049.7050000000004</v>
      </c>
      <c r="J90" s="214">
        <f t="shared" si="39"/>
        <v>3.1252241328574531E-3</v>
      </c>
      <c r="K90" s="215">
        <f t="shared" si="40"/>
        <v>4.0038572187719914E-3</v>
      </c>
      <c r="L90" s="59">
        <f t="shared" si="48"/>
        <v>0.26139185392826292</v>
      </c>
      <c r="N90" s="40">
        <f t="shared" si="34"/>
        <v>3.8708666931878</v>
      </c>
      <c r="O90" s="143">
        <f t="shared" si="35"/>
        <v>4.188353883060679</v>
      </c>
      <c r="P90" s="52">
        <f t="shared" si="49"/>
        <v>8.2019665113142085E-2</v>
      </c>
    </row>
    <row r="91" spans="1:16" ht="20.100000000000001" customHeight="1" x14ac:dyDescent="0.25">
      <c r="A91" s="38" t="s">
        <v>199</v>
      </c>
      <c r="B91" s="19">
        <v>673.13</v>
      </c>
      <c r="C91" s="140">
        <v>617.33999999999992</v>
      </c>
      <c r="D91" s="247">
        <f t="shared" si="36"/>
        <v>3.8214393802583994E-4</v>
      </c>
      <c r="E91" s="215">
        <f t="shared" si="37"/>
        <v>3.4335620809982498E-4</v>
      </c>
      <c r="F91" s="52">
        <f t="shared" si="47"/>
        <v>-8.2881464204537125E-2</v>
      </c>
      <c r="H91" s="19">
        <v>888.26099999999985</v>
      </c>
      <c r="I91" s="140">
        <v>1774.6760000000008</v>
      </c>
      <c r="J91" s="214">
        <f t="shared" si="39"/>
        <v>1.708364055297589E-3</v>
      </c>
      <c r="K91" s="215">
        <f t="shared" si="40"/>
        <v>3.4666204715221968E-3</v>
      </c>
      <c r="L91" s="59">
        <f t="shared" si="48"/>
        <v>0.99792178199876069</v>
      </c>
      <c r="N91" s="40">
        <f t="shared" si="34"/>
        <v>13.195979974150607</v>
      </c>
      <c r="O91" s="143">
        <f t="shared" si="35"/>
        <v>28.747140959600888</v>
      </c>
      <c r="P91" s="52">
        <f t="shared" si="49"/>
        <v>1.1784771586432534</v>
      </c>
    </row>
    <row r="92" spans="1:16" ht="20.100000000000001" customHeight="1" x14ac:dyDescent="0.25">
      <c r="A92" s="38" t="s">
        <v>200</v>
      </c>
      <c r="B92" s="19">
        <v>10154.93</v>
      </c>
      <c r="C92" s="140">
        <v>7582.6299999999992</v>
      </c>
      <c r="D92" s="247">
        <f t="shared" si="36"/>
        <v>5.7650750086561927E-3</v>
      </c>
      <c r="E92" s="215">
        <f t="shared" si="37"/>
        <v>4.2173568604399131E-3</v>
      </c>
      <c r="F92" s="52">
        <f t="shared" si="47"/>
        <v>-0.2533055373104493</v>
      </c>
      <c r="H92" s="19">
        <v>2831.2900000000004</v>
      </c>
      <c r="I92" s="140">
        <v>1748.4680000000003</v>
      </c>
      <c r="J92" s="214">
        <f t="shared" si="39"/>
        <v>5.4453297692046735E-3</v>
      </c>
      <c r="K92" s="215">
        <f t="shared" si="40"/>
        <v>3.4154262313805285E-3</v>
      </c>
      <c r="L92" s="59">
        <f t="shared" si="48"/>
        <v>-0.38244828329136188</v>
      </c>
      <c r="N92" s="40">
        <f t="shared" si="34"/>
        <v>2.7880940587478205</v>
      </c>
      <c r="O92" s="143">
        <f t="shared" si="35"/>
        <v>2.3058859524993314</v>
      </c>
      <c r="P92" s="52">
        <f t="shared" si="49"/>
        <v>-0.17295259632132237</v>
      </c>
    </row>
    <row r="93" spans="1:16" ht="20.100000000000001" customHeight="1" x14ac:dyDescent="0.25">
      <c r="A93" s="38" t="s">
        <v>201</v>
      </c>
      <c r="B93" s="19">
        <v>7853.9299999999985</v>
      </c>
      <c r="C93" s="140">
        <v>7616.47</v>
      </c>
      <c r="D93" s="247">
        <f t="shared" si="36"/>
        <v>4.4587698352165032E-3</v>
      </c>
      <c r="E93" s="215">
        <f t="shared" si="37"/>
        <v>4.2361782134740572E-3</v>
      </c>
      <c r="F93" s="52">
        <f t="shared" si="47"/>
        <v>-3.0234544998490979E-2</v>
      </c>
      <c r="H93" s="19">
        <v>1604.9129999999993</v>
      </c>
      <c r="I93" s="140">
        <v>1588.3459999999993</v>
      </c>
      <c r="J93" s="214">
        <f t="shared" si="39"/>
        <v>3.0866779933823715E-3</v>
      </c>
      <c r="K93" s="215">
        <f t="shared" si="40"/>
        <v>3.1026467701486867E-3</v>
      </c>
      <c r="L93" s="59">
        <f t="shared" si="48"/>
        <v>-1.0322677927090138E-2</v>
      </c>
      <c r="N93" s="40">
        <f t="shared" ref="N93:N94" si="50">(H93/B93)*10</f>
        <v>2.0434521316079972</v>
      </c>
      <c r="O93" s="143">
        <f t="shared" ref="O93:O94" si="51">(I93/C93)*10</f>
        <v>2.0854096451505741</v>
      </c>
      <c r="P93" s="52">
        <f t="shared" ref="P93:P94" si="52">(O93-N93)/N93</f>
        <v>2.0532662788416024E-2</v>
      </c>
    </row>
    <row r="94" spans="1:16" ht="20.100000000000001" customHeight="1" x14ac:dyDescent="0.25">
      <c r="A94" s="38" t="s">
        <v>202</v>
      </c>
      <c r="B94" s="19">
        <v>3547.52</v>
      </c>
      <c r="C94" s="140">
        <v>4276.0600000000013</v>
      </c>
      <c r="D94" s="247">
        <f t="shared" si="36"/>
        <v>2.0139694606174552E-3</v>
      </c>
      <c r="E94" s="215">
        <f t="shared" si="37"/>
        <v>2.3782870820088418E-3</v>
      </c>
      <c r="F94" s="52">
        <f t="shared" si="47"/>
        <v>0.20536600216489304</v>
      </c>
      <c r="H94" s="19">
        <v>1021.3370000000002</v>
      </c>
      <c r="I94" s="140">
        <v>1293.8809999999999</v>
      </c>
      <c r="J94" s="214">
        <f t="shared" si="39"/>
        <v>1.9643048823999639E-3</v>
      </c>
      <c r="K94" s="215">
        <f t="shared" si="40"/>
        <v>2.5274440868719751E-3</v>
      </c>
      <c r="L94" s="59">
        <f t="shared" si="48"/>
        <v>0.26685021692154459</v>
      </c>
      <c r="N94" s="40">
        <f t="shared" si="50"/>
        <v>2.8790168906729212</v>
      </c>
      <c r="O94" s="143">
        <f t="shared" si="51"/>
        <v>3.0258719475404918</v>
      </c>
      <c r="P94" s="52">
        <f t="shared" si="52"/>
        <v>5.1008751405152659E-2</v>
      </c>
    </row>
    <row r="95" spans="1:16" ht="20.100000000000001" customHeight="1" thickBot="1" x14ac:dyDescent="0.3">
      <c r="A95" s="8" t="s">
        <v>17</v>
      </c>
      <c r="B95" s="19">
        <f>B96-SUM(B68:B94)</f>
        <v>62929.339999999385</v>
      </c>
      <c r="C95" s="140">
        <f>C96-SUM(C68:C94)</f>
        <v>60176.279999999562</v>
      </c>
      <c r="D95" s="247">
        <f t="shared" si="36"/>
        <v>3.5725737680636395E-2</v>
      </c>
      <c r="E95" s="215">
        <f t="shared" si="37"/>
        <v>3.3469237888931851E-2</v>
      </c>
      <c r="F95" s="52">
        <f t="shared" si="38"/>
        <v>-4.3748432766017406E-2</v>
      </c>
      <c r="H95" s="19">
        <f>H96-SUM(H68:H94)</f>
        <v>20589.725000000093</v>
      </c>
      <c r="I95" s="140">
        <f>I96-SUM(I68:I94)</f>
        <v>19815.07200000016</v>
      </c>
      <c r="J95" s="214">
        <f t="shared" si="39"/>
        <v>3.9599561501025393E-2</v>
      </c>
      <c r="K95" s="215">
        <f t="shared" si="40"/>
        <v>3.8706408516194959E-2</v>
      </c>
      <c r="L95" s="59">
        <f t="shared" si="41"/>
        <v>-3.7623280544054352E-2</v>
      </c>
      <c r="N95" s="40">
        <f t="shared" si="34"/>
        <v>3.2718800165392321</v>
      </c>
      <c r="O95" s="143">
        <f t="shared" si="35"/>
        <v>3.2928376430049022</v>
      </c>
      <c r="P95" s="52">
        <f t="shared" si="42"/>
        <v>6.4053774465231295E-3</v>
      </c>
    </row>
    <row r="96" spans="1:16" s="1" customFormat="1" ht="26.25" customHeight="1" thickBot="1" x14ac:dyDescent="0.3">
      <c r="A96" s="12" t="s">
        <v>18</v>
      </c>
      <c r="B96" s="17">
        <v>1761456.6999999986</v>
      </c>
      <c r="C96" s="145">
        <v>1797957.8799999992</v>
      </c>
      <c r="D96" s="243">
        <f>SUM(D68:D95)</f>
        <v>1.0000000000000004</v>
      </c>
      <c r="E96" s="244">
        <f>SUM(E68:E95)</f>
        <v>1</v>
      </c>
      <c r="F96" s="57">
        <f t="shared" si="38"/>
        <v>2.0722155702153033E-2</v>
      </c>
      <c r="H96" s="17">
        <v>519948.30800000002</v>
      </c>
      <c r="I96" s="145">
        <v>511932.59100000025</v>
      </c>
      <c r="J96" s="255">
        <f t="shared" si="39"/>
        <v>1</v>
      </c>
      <c r="K96" s="244">
        <f t="shared" si="40"/>
        <v>1</v>
      </c>
      <c r="L96" s="60">
        <f t="shared" si="41"/>
        <v>-1.5416372890667761E-2</v>
      </c>
      <c r="N96" s="37">
        <f t="shared" si="34"/>
        <v>2.9518086252134408</v>
      </c>
      <c r="O96" s="150">
        <f t="shared" si="35"/>
        <v>2.8473002437632218</v>
      </c>
      <c r="P96" s="57">
        <f t="shared" si="42"/>
        <v>-3.5404863498785313E-2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/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219</v>
      </c>
    </row>
    <row r="3" spans="1:17" ht="8.25" customHeight="1" thickBot="1" x14ac:dyDescent="0.3"/>
    <row r="4" spans="1:17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7" x14ac:dyDescent="0.25">
      <c r="A5" s="383"/>
      <c r="B5" s="373" t="s">
        <v>68</v>
      </c>
      <c r="C5" s="375"/>
      <c r="D5" s="373" t="str">
        <f>B5</f>
        <v>nov</v>
      </c>
      <c r="E5" s="375"/>
      <c r="F5" s="131" t="s">
        <v>150</v>
      </c>
      <c r="H5" s="376" t="str">
        <f>B5</f>
        <v>nov</v>
      </c>
      <c r="I5" s="375"/>
      <c r="J5" s="373" t="str">
        <f>B5</f>
        <v>nov</v>
      </c>
      <c r="K5" s="374"/>
      <c r="L5" s="131" t="str">
        <f>F5</f>
        <v>2025 /2024</v>
      </c>
      <c r="N5" s="376" t="str">
        <f>B5</f>
        <v>nov</v>
      </c>
      <c r="O5" s="374"/>
      <c r="P5" s="131" t="str">
        <f>L5</f>
        <v>2025 /2024</v>
      </c>
    </row>
    <row r="6" spans="1:17" ht="19.5" customHeight="1" thickBot="1" x14ac:dyDescent="0.3">
      <c r="A6" s="38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158</v>
      </c>
      <c r="B7" s="19">
        <v>28398.209999999995</v>
      </c>
      <c r="C7" s="147">
        <v>30426.799999999999</v>
      </c>
      <c r="D7" s="214">
        <f>B7/$B$33</f>
        <v>9.6107599916746569E-2</v>
      </c>
      <c r="E7" s="246">
        <f>C7/$C$33</f>
        <v>0.11548392378595425</v>
      </c>
      <c r="F7" s="52">
        <f>(C7-B7)/B7</f>
        <v>7.1433727689174914E-2</v>
      </c>
      <c r="H7" s="19">
        <v>11829.398000000001</v>
      </c>
      <c r="I7" s="147">
        <v>13340.105</v>
      </c>
      <c r="J7" s="214">
        <f t="shared" ref="J7:J32" si="0">H7/$H$33</f>
        <v>0.12919742483650154</v>
      </c>
      <c r="K7" s="246">
        <f>I7/$I$33</f>
        <v>0.15222437833690694</v>
      </c>
      <c r="L7" s="52">
        <f>(I7-H7)/H7</f>
        <v>0.1277078512363857</v>
      </c>
      <c r="N7" s="40">
        <f t="shared" ref="N7:O33" si="1">(H7/B7)*10</f>
        <v>4.1655435324972956</v>
      </c>
      <c r="O7" s="149">
        <f t="shared" si="1"/>
        <v>4.3843273035613342</v>
      </c>
      <c r="P7" s="52">
        <f>(O7-N7)/N7</f>
        <v>5.2522262546821817E-2</v>
      </c>
      <c r="Q7" s="2"/>
    </row>
    <row r="8" spans="1:17" ht="20.100000000000001" customHeight="1" x14ac:dyDescent="0.25">
      <c r="A8" s="8" t="s">
        <v>155</v>
      </c>
      <c r="B8" s="19">
        <v>26799.34</v>
      </c>
      <c r="C8" s="140">
        <v>25812.440000000002</v>
      </c>
      <c r="D8" s="214">
        <f t="shared" ref="D8:D32" si="2">B8/$B$33</f>
        <v>9.069657019765906E-2</v>
      </c>
      <c r="E8" s="215">
        <f t="shared" ref="E8:E32" si="3">C8/$C$33</f>
        <v>9.7970271395267233E-2</v>
      </c>
      <c r="F8" s="52">
        <f t="shared" ref="F8:F33" si="4">(C8-B8)/B8</f>
        <v>-3.6825533763144833E-2</v>
      </c>
      <c r="H8" s="19">
        <v>8541.1639999999989</v>
      </c>
      <c r="I8" s="140">
        <v>8858.8989999999976</v>
      </c>
      <c r="J8" s="214">
        <f t="shared" si="0"/>
        <v>9.3284239308393593E-2</v>
      </c>
      <c r="K8" s="215">
        <f t="shared" ref="K8:K32" si="5">I8/$I$33</f>
        <v>0.10108918880506909</v>
      </c>
      <c r="L8" s="52">
        <f t="shared" ref="L8:L33" si="6">(I8-H8)/H8</f>
        <v>3.720043310256059E-2</v>
      </c>
      <c r="N8" s="40">
        <f t="shared" si="1"/>
        <v>3.1870799803278733</v>
      </c>
      <c r="O8" s="143">
        <f t="shared" si="1"/>
        <v>3.4320269606437814</v>
      </c>
      <c r="P8" s="52">
        <f t="shared" ref="P8:P33" si="7">(O8-N8)/N8</f>
        <v>7.6856238885699063E-2</v>
      </c>
      <c r="Q8" s="2"/>
    </row>
    <row r="9" spans="1:17" ht="20.100000000000001" customHeight="1" x14ac:dyDescent="0.25">
      <c r="A9" s="8" t="s">
        <v>157</v>
      </c>
      <c r="B9" s="19">
        <v>22535.179999999997</v>
      </c>
      <c r="C9" s="140">
        <v>20369.810000000001</v>
      </c>
      <c r="D9" s="214">
        <f t="shared" si="2"/>
        <v>7.626544290967173E-2</v>
      </c>
      <c r="E9" s="215">
        <f t="shared" si="3"/>
        <v>7.7312947321912559E-2</v>
      </c>
      <c r="F9" s="52">
        <f t="shared" si="4"/>
        <v>-9.608842707269237E-2</v>
      </c>
      <c r="H9" s="19">
        <v>6396.309000000002</v>
      </c>
      <c r="I9" s="140">
        <v>6451.7380000000003</v>
      </c>
      <c r="J9" s="214">
        <f t="shared" si="0"/>
        <v>6.9858724109083031E-2</v>
      </c>
      <c r="K9" s="215">
        <f t="shared" si="5"/>
        <v>7.3620995205255085E-2</v>
      </c>
      <c r="L9" s="52">
        <f t="shared" si="6"/>
        <v>8.665778967213475E-3</v>
      </c>
      <c r="N9" s="40">
        <f t="shared" si="1"/>
        <v>2.8383660569829057</v>
      </c>
      <c r="O9" s="143">
        <f t="shared" si="1"/>
        <v>3.1673039660163744</v>
      </c>
      <c r="P9" s="52">
        <f t="shared" si="7"/>
        <v>0.11588988256966386</v>
      </c>
      <c r="Q9" s="2"/>
    </row>
    <row r="10" spans="1:17" ht="20.100000000000001" customHeight="1" x14ac:dyDescent="0.25">
      <c r="A10" s="8" t="s">
        <v>156</v>
      </c>
      <c r="B10" s="19">
        <v>19349.230000000007</v>
      </c>
      <c r="C10" s="140">
        <v>15222.409999999996</v>
      </c>
      <c r="D10" s="214">
        <f t="shared" si="2"/>
        <v>6.5483284176612228E-2</v>
      </c>
      <c r="E10" s="215">
        <f t="shared" si="3"/>
        <v>5.7776159053155356E-2</v>
      </c>
      <c r="F10" s="52">
        <f t="shared" si="4"/>
        <v>-0.21328083856566948</v>
      </c>
      <c r="H10" s="19">
        <v>8673.2989999999991</v>
      </c>
      <c r="I10" s="140">
        <v>6449.6850000000013</v>
      </c>
      <c r="J10" s="214">
        <f t="shared" si="0"/>
        <v>9.4727381362686741E-2</v>
      </c>
      <c r="K10" s="215">
        <f t="shared" si="5"/>
        <v>7.3597568354512491E-2</v>
      </c>
      <c r="L10" s="52">
        <f t="shared" si="6"/>
        <v>-0.256374650522252</v>
      </c>
      <c r="N10" s="40">
        <f t="shared" si="1"/>
        <v>4.4825034381213076</v>
      </c>
      <c r="O10" s="143">
        <f t="shared" si="1"/>
        <v>4.236967076829492</v>
      </c>
      <c r="P10" s="52">
        <f t="shared" si="7"/>
        <v>-5.4776614157985778E-2</v>
      </c>
      <c r="Q10" s="2"/>
    </row>
    <row r="11" spans="1:17" ht="20.100000000000001" customHeight="1" x14ac:dyDescent="0.25">
      <c r="A11" s="8" t="s">
        <v>161</v>
      </c>
      <c r="B11" s="19">
        <v>16427.599999999999</v>
      </c>
      <c r="C11" s="140">
        <v>13503.140000000001</v>
      </c>
      <c r="D11" s="214">
        <f t="shared" si="2"/>
        <v>5.5595659317694529E-2</v>
      </c>
      <c r="E11" s="215">
        <f t="shared" si="3"/>
        <v>5.1250726025446988E-2</v>
      </c>
      <c r="F11" s="52">
        <f t="shared" si="4"/>
        <v>-0.17802113516277471</v>
      </c>
      <c r="H11" s="19">
        <v>6411.197000000001</v>
      </c>
      <c r="I11" s="140">
        <v>5682.7380000000021</v>
      </c>
      <c r="J11" s="214">
        <f t="shared" si="0"/>
        <v>7.0021326742028989E-2</v>
      </c>
      <c r="K11" s="215">
        <f t="shared" si="5"/>
        <v>6.4845910830650749E-2</v>
      </c>
      <c r="L11" s="52">
        <f t="shared" si="6"/>
        <v>-0.1136229318799592</v>
      </c>
      <c r="N11" s="40">
        <f t="shared" si="1"/>
        <v>3.9026985073900033</v>
      </c>
      <c r="O11" s="143">
        <f t="shared" si="1"/>
        <v>4.2084566997009603</v>
      </c>
      <c r="P11" s="52">
        <f t="shared" si="7"/>
        <v>7.834532740153631E-2</v>
      </c>
      <c r="Q11" s="2"/>
    </row>
    <row r="12" spans="1:17" ht="20.100000000000001" customHeight="1" x14ac:dyDescent="0.25">
      <c r="A12" s="8" t="s">
        <v>163</v>
      </c>
      <c r="B12" s="19">
        <v>9389.7099999999991</v>
      </c>
      <c r="C12" s="140">
        <v>11989.820000000003</v>
      </c>
      <c r="D12" s="214">
        <f t="shared" si="2"/>
        <v>3.1777442733689008E-2</v>
      </c>
      <c r="E12" s="215">
        <f t="shared" si="3"/>
        <v>4.5506969483721925E-2</v>
      </c>
      <c r="F12" s="52">
        <f t="shared" si="4"/>
        <v>0.27691057551298226</v>
      </c>
      <c r="H12" s="19">
        <v>3950.0280000000007</v>
      </c>
      <c r="I12" s="140">
        <v>4842.0069999999996</v>
      </c>
      <c r="J12" s="214">
        <f t="shared" si="0"/>
        <v>4.3141117209183136E-2</v>
      </c>
      <c r="K12" s="215">
        <f t="shared" si="5"/>
        <v>5.5252301648146825E-2</v>
      </c>
      <c r="L12" s="52">
        <f t="shared" si="6"/>
        <v>0.22581586763435568</v>
      </c>
      <c r="N12" s="40">
        <f t="shared" si="1"/>
        <v>4.2067625091722762</v>
      </c>
      <c r="O12" s="143">
        <f t="shared" si="1"/>
        <v>4.0384317696178913</v>
      </c>
      <c r="P12" s="52">
        <f t="shared" si="7"/>
        <v>-4.0014319607385142E-2</v>
      </c>
      <c r="Q12" s="2"/>
    </row>
    <row r="13" spans="1:17" ht="20.100000000000001" customHeight="1" x14ac:dyDescent="0.25">
      <c r="A13" s="8" t="s">
        <v>159</v>
      </c>
      <c r="B13" s="19">
        <v>34333.49</v>
      </c>
      <c r="C13" s="140">
        <v>25153.189999999991</v>
      </c>
      <c r="D13" s="214">
        <f t="shared" si="2"/>
        <v>0.11619427142293896</v>
      </c>
      <c r="E13" s="215">
        <f t="shared" si="3"/>
        <v>9.5468109591992117E-2</v>
      </c>
      <c r="F13" s="52">
        <f t="shared" si="4"/>
        <v>-0.26738615852917974</v>
      </c>
      <c r="H13" s="19">
        <v>4231.918999999999</v>
      </c>
      <c r="I13" s="140">
        <v>4266.0460000000012</v>
      </c>
      <c r="J13" s="214">
        <f t="shared" si="0"/>
        <v>4.6219853023515022E-2</v>
      </c>
      <c r="K13" s="215">
        <f t="shared" si="5"/>
        <v>4.8679991672228119E-2</v>
      </c>
      <c r="L13" s="52">
        <f t="shared" si="6"/>
        <v>8.0641902645117343E-3</v>
      </c>
      <c r="N13" s="40">
        <f t="shared" si="1"/>
        <v>1.2325921425407085</v>
      </c>
      <c r="O13" s="143">
        <f t="shared" si="1"/>
        <v>1.6960258321111568</v>
      </c>
      <c r="P13" s="52">
        <f t="shared" si="7"/>
        <v>0.37598299841112492</v>
      </c>
      <c r="Q13" s="2"/>
    </row>
    <row r="14" spans="1:17" ht="20.100000000000001" customHeight="1" x14ac:dyDescent="0.25">
      <c r="A14" s="8" t="s">
        <v>162</v>
      </c>
      <c r="B14" s="19">
        <v>13629.740000000002</v>
      </c>
      <c r="C14" s="140">
        <v>12707.230000000001</v>
      </c>
      <c r="D14" s="214">
        <f t="shared" si="2"/>
        <v>4.612690725539665E-2</v>
      </c>
      <c r="E14" s="215">
        <f t="shared" si="3"/>
        <v>4.8229875663907858E-2</v>
      </c>
      <c r="F14" s="52">
        <f t="shared" si="4"/>
        <v>-6.7683609518596838E-2</v>
      </c>
      <c r="H14" s="19">
        <v>3936.5679999999993</v>
      </c>
      <c r="I14" s="140">
        <v>3511.2869999999998</v>
      </c>
      <c r="J14" s="214">
        <f t="shared" si="0"/>
        <v>4.2994110798687903E-2</v>
      </c>
      <c r="K14" s="215">
        <f t="shared" si="5"/>
        <v>4.0067411818532378E-2</v>
      </c>
      <c r="L14" s="52">
        <f t="shared" si="6"/>
        <v>-0.10803344436067142</v>
      </c>
      <c r="N14" s="40">
        <f t="shared" si="1"/>
        <v>2.8882194377882477</v>
      </c>
      <c r="O14" s="143">
        <f t="shared" si="1"/>
        <v>2.76321983626644</v>
      </c>
      <c r="P14" s="52">
        <f t="shared" si="7"/>
        <v>-4.3279122038431567E-2</v>
      </c>
      <c r="Q14" s="2"/>
    </row>
    <row r="15" spans="1:17" ht="20.100000000000001" customHeight="1" x14ac:dyDescent="0.25">
      <c r="A15" s="8" t="s">
        <v>164</v>
      </c>
      <c r="B15" s="19">
        <v>17259.07</v>
      </c>
      <c r="C15" s="140">
        <v>14296.56</v>
      </c>
      <c r="D15" s="214">
        <f t="shared" si="2"/>
        <v>5.8409589706362598E-2</v>
      </c>
      <c r="E15" s="215">
        <f t="shared" si="3"/>
        <v>5.4262125673462933E-2</v>
      </c>
      <c r="F15" s="52">
        <f t="shared" si="4"/>
        <v>-0.17164945735778347</v>
      </c>
      <c r="H15" s="19">
        <v>4083.7990000000009</v>
      </c>
      <c r="I15" s="140">
        <v>3510.4139999999998</v>
      </c>
      <c r="J15" s="214">
        <f t="shared" si="0"/>
        <v>4.4602127204603333E-2</v>
      </c>
      <c r="K15" s="215">
        <f t="shared" si="5"/>
        <v>4.0057449986726099E-2</v>
      </c>
      <c r="L15" s="52">
        <f t="shared" si="6"/>
        <v>-0.14040480444801545</v>
      </c>
      <c r="N15" s="40">
        <f t="shared" si="1"/>
        <v>2.3661755818824544</v>
      </c>
      <c r="O15" s="143">
        <f t="shared" si="1"/>
        <v>2.455425640853464</v>
      </c>
      <c r="P15" s="52">
        <f t="shared" si="7"/>
        <v>3.7719119263332587E-2</v>
      </c>
      <c r="Q15" s="2"/>
    </row>
    <row r="16" spans="1:17" ht="20.100000000000001" customHeight="1" x14ac:dyDescent="0.25">
      <c r="A16" s="8" t="s">
        <v>167</v>
      </c>
      <c r="B16" s="19">
        <v>8799.36</v>
      </c>
      <c r="C16" s="140">
        <v>8490.4499999999989</v>
      </c>
      <c r="D16" s="214">
        <f t="shared" si="2"/>
        <v>2.9779530836747219E-2</v>
      </c>
      <c r="E16" s="215">
        <f t="shared" si="3"/>
        <v>3.2225225153761E-2</v>
      </c>
      <c r="F16" s="52">
        <f t="shared" si="4"/>
        <v>-3.5105962251800321E-2</v>
      </c>
      <c r="H16" s="19">
        <v>3830.7190000000005</v>
      </c>
      <c r="I16" s="140">
        <v>3508.3270000000002</v>
      </c>
      <c r="J16" s="214">
        <f t="shared" si="0"/>
        <v>4.1838057192112262E-2</v>
      </c>
      <c r="K16" s="215">
        <f t="shared" si="5"/>
        <v>4.0033635160861607E-2</v>
      </c>
      <c r="L16" s="52">
        <f t="shared" si="6"/>
        <v>-8.4159657756154971E-2</v>
      </c>
      <c r="N16" s="40">
        <f t="shared" si="1"/>
        <v>4.3534063841006621</v>
      </c>
      <c r="O16" s="143">
        <f t="shared" si="1"/>
        <v>4.1320860496204563</v>
      </c>
      <c r="P16" s="52">
        <f t="shared" si="7"/>
        <v>-5.0838427418240358E-2</v>
      </c>
      <c r="Q16" s="2"/>
    </row>
    <row r="17" spans="1:17" ht="20.100000000000001" customHeight="1" x14ac:dyDescent="0.25">
      <c r="A17" s="8" t="s">
        <v>169</v>
      </c>
      <c r="B17" s="19">
        <v>4355.99</v>
      </c>
      <c r="C17" s="140">
        <v>5402.3799999999992</v>
      </c>
      <c r="D17" s="214">
        <f t="shared" si="2"/>
        <v>1.4741906062436643E-2</v>
      </c>
      <c r="E17" s="215">
        <f t="shared" si="3"/>
        <v>2.0504556515399695E-2</v>
      </c>
      <c r="F17" s="52">
        <f t="shared" si="4"/>
        <v>0.24021864145693619</v>
      </c>
      <c r="H17" s="19">
        <v>2756.5839999999998</v>
      </c>
      <c r="I17" s="140">
        <v>2768.7469999999998</v>
      </c>
      <c r="J17" s="214">
        <f t="shared" si="0"/>
        <v>3.0106650748034914E-2</v>
      </c>
      <c r="K17" s="215">
        <f t="shared" si="5"/>
        <v>3.1594263377025596E-2</v>
      </c>
      <c r="L17" s="52">
        <f t="shared" si="6"/>
        <v>4.4123451344127412E-3</v>
      </c>
      <c r="N17" s="40">
        <f t="shared" si="1"/>
        <v>6.3282606250243916</v>
      </c>
      <c r="O17" s="143">
        <f t="shared" si="1"/>
        <v>5.1250504407316777</v>
      </c>
      <c r="P17" s="52">
        <f t="shared" si="7"/>
        <v>-0.19013284306508413</v>
      </c>
      <c r="Q17" s="2"/>
    </row>
    <row r="18" spans="1:17" ht="20.100000000000001" customHeight="1" x14ac:dyDescent="0.25">
      <c r="A18" s="8" t="s">
        <v>160</v>
      </c>
      <c r="B18" s="19">
        <v>9219.74</v>
      </c>
      <c r="C18" s="140">
        <v>7173.6900000000014</v>
      </c>
      <c r="D18" s="214">
        <f t="shared" si="2"/>
        <v>3.1202216028982994E-2</v>
      </c>
      <c r="E18" s="215">
        <f t="shared" si="3"/>
        <v>2.7227505660275229E-2</v>
      </c>
      <c r="F18" s="52">
        <f t="shared" si="4"/>
        <v>-0.22192057476675031</v>
      </c>
      <c r="H18" s="19">
        <v>3536.4920000000002</v>
      </c>
      <c r="I18" s="140">
        <v>2566.3280000000004</v>
      </c>
      <c r="J18" s="214">
        <f t="shared" si="0"/>
        <v>3.8624590985516676E-2</v>
      </c>
      <c r="K18" s="215">
        <f t="shared" si="5"/>
        <v>2.9284453488829194E-2</v>
      </c>
      <c r="L18" s="52">
        <f t="shared" si="6"/>
        <v>-0.27432947678094555</v>
      </c>
      <c r="N18" s="40">
        <f t="shared" si="1"/>
        <v>3.8357827878009578</v>
      </c>
      <c r="O18" s="143">
        <f t="shared" si="1"/>
        <v>3.5774169221140029</v>
      </c>
      <c r="P18" s="52">
        <f t="shared" si="7"/>
        <v>-6.7356750885019565E-2</v>
      </c>
      <c r="Q18" s="2"/>
    </row>
    <row r="19" spans="1:17" ht="20.100000000000001" customHeight="1" x14ac:dyDescent="0.25">
      <c r="A19" s="8" t="s">
        <v>165</v>
      </c>
      <c r="B19" s="19">
        <v>8170.130000000001</v>
      </c>
      <c r="C19" s="140">
        <v>9922.0199999999986</v>
      </c>
      <c r="D19" s="214">
        <f t="shared" si="2"/>
        <v>2.7650037988584803E-2</v>
      </c>
      <c r="E19" s="215">
        <f t="shared" si="3"/>
        <v>3.7658702245478119E-2</v>
      </c>
      <c r="F19" s="52">
        <f t="shared" si="4"/>
        <v>0.21442620864049866</v>
      </c>
      <c r="H19" s="19">
        <v>3041.9679999999994</v>
      </c>
      <c r="I19" s="140">
        <v>2138.5140000000001</v>
      </c>
      <c r="J19" s="214">
        <f t="shared" si="0"/>
        <v>3.3223536145714501E-2</v>
      </c>
      <c r="K19" s="215">
        <f t="shared" si="5"/>
        <v>2.4402653818299945E-2</v>
      </c>
      <c r="L19" s="52">
        <f t="shared" si="6"/>
        <v>-0.29699654960209954</v>
      </c>
      <c r="N19" s="40">
        <f t="shared" si="1"/>
        <v>3.7232798009333989</v>
      </c>
      <c r="O19" s="143">
        <f t="shared" si="1"/>
        <v>2.1553211946760844</v>
      </c>
      <c r="P19" s="52">
        <f t="shared" si="7"/>
        <v>-0.42112295881288286</v>
      </c>
      <c r="Q19" s="2"/>
    </row>
    <row r="20" spans="1:17" ht="20.100000000000001" customHeight="1" x14ac:dyDescent="0.25">
      <c r="A20" s="8" t="s">
        <v>166</v>
      </c>
      <c r="B20" s="19">
        <v>8276.24</v>
      </c>
      <c r="C20" s="140">
        <v>8751.0399999999972</v>
      </c>
      <c r="D20" s="214">
        <f t="shared" si="2"/>
        <v>2.8009144334624425E-2</v>
      </c>
      <c r="E20" s="215">
        <f t="shared" si="3"/>
        <v>3.3214285971835247E-2</v>
      </c>
      <c r="F20" s="52">
        <f t="shared" si="4"/>
        <v>5.7369046813528543E-2</v>
      </c>
      <c r="H20" s="19">
        <v>2144.904</v>
      </c>
      <c r="I20" s="140">
        <v>1997.9779999999996</v>
      </c>
      <c r="J20" s="214">
        <f t="shared" si="0"/>
        <v>2.3426050363806464E-2</v>
      </c>
      <c r="K20" s="215">
        <f t="shared" si="5"/>
        <v>2.2798992885049749E-2</v>
      </c>
      <c r="L20" s="52">
        <f t="shared" si="6"/>
        <v>-6.8500035432821418E-2</v>
      </c>
      <c r="N20" s="40">
        <f t="shared" si="1"/>
        <v>2.5916406484103893</v>
      </c>
      <c r="O20" s="143">
        <f t="shared" si="1"/>
        <v>2.283132062017772</v>
      </c>
      <c r="P20" s="52">
        <f t="shared" si="7"/>
        <v>-0.11903987791742826</v>
      </c>
      <c r="Q20" s="2"/>
    </row>
    <row r="21" spans="1:17" ht="20.100000000000001" customHeight="1" x14ac:dyDescent="0.25">
      <c r="A21" s="8" t="s">
        <v>168</v>
      </c>
      <c r="B21" s="19">
        <v>7361.27</v>
      </c>
      <c r="C21" s="140">
        <v>6664.8800000000019</v>
      </c>
      <c r="D21" s="214">
        <f t="shared" si="2"/>
        <v>2.4912626254934702E-2</v>
      </c>
      <c r="E21" s="215">
        <f t="shared" si="3"/>
        <v>2.5296333954360335E-2</v>
      </c>
      <c r="F21" s="52">
        <f t="shared" si="4"/>
        <v>-9.4601882555591418E-2</v>
      </c>
      <c r="H21" s="19">
        <v>1963.67</v>
      </c>
      <c r="I21" s="140">
        <v>1696.8540000000003</v>
      </c>
      <c r="J21" s="214">
        <f t="shared" si="0"/>
        <v>2.1446662562937941E-2</v>
      </c>
      <c r="K21" s="215">
        <f t="shared" si="5"/>
        <v>1.936285698489584E-2</v>
      </c>
      <c r="L21" s="52">
        <f t="shared" si="6"/>
        <v>-0.13587619100969092</v>
      </c>
      <c r="N21" s="40">
        <f t="shared" si="1"/>
        <v>2.6675695905733656</v>
      </c>
      <c r="O21" s="143">
        <f t="shared" si="1"/>
        <v>2.5459633181692691</v>
      </c>
      <c r="P21" s="52">
        <f t="shared" si="7"/>
        <v>-4.5586916582730473E-2</v>
      </c>
      <c r="Q21" s="2"/>
    </row>
    <row r="22" spans="1:17" ht="20.100000000000001" customHeight="1" x14ac:dyDescent="0.25">
      <c r="A22" s="8" t="s">
        <v>170</v>
      </c>
      <c r="B22" s="19">
        <v>574.08999999999992</v>
      </c>
      <c r="C22" s="140">
        <v>543.95000000000016</v>
      </c>
      <c r="D22" s="214">
        <f t="shared" si="2"/>
        <v>1.9428834435763747E-3</v>
      </c>
      <c r="E22" s="215">
        <f t="shared" si="3"/>
        <v>2.0645444260773342E-3</v>
      </c>
      <c r="F22" s="52">
        <f t="shared" si="4"/>
        <v>-5.2500479018968739E-2</v>
      </c>
      <c r="H22" s="19">
        <v>1562.8039999999999</v>
      </c>
      <c r="I22" s="140">
        <v>1510.6439999999998</v>
      </c>
      <c r="J22" s="214">
        <f t="shared" si="0"/>
        <v>1.7068514587486525E-2</v>
      </c>
      <c r="K22" s="215">
        <f t="shared" si="5"/>
        <v>1.7238008530545929E-2</v>
      </c>
      <c r="L22" s="52">
        <f t="shared" si="6"/>
        <v>-3.337590638365405E-2</v>
      </c>
      <c r="N22" s="40">
        <f t="shared" si="1"/>
        <v>27.222282220557755</v>
      </c>
      <c r="O22" s="143">
        <f t="shared" si="1"/>
        <v>27.771743726445433</v>
      </c>
      <c r="P22" s="52">
        <f t="shared" si="7"/>
        <v>2.0184255729768848E-2</v>
      </c>
      <c r="Q22" s="2"/>
    </row>
    <row r="23" spans="1:17" ht="20.100000000000001" customHeight="1" x14ac:dyDescent="0.25">
      <c r="A23" s="8" t="s">
        <v>171</v>
      </c>
      <c r="B23" s="19">
        <v>4169.43</v>
      </c>
      <c r="C23" s="140">
        <v>3934.68</v>
      </c>
      <c r="D23" s="214">
        <f t="shared" si="2"/>
        <v>1.4110534090736026E-2</v>
      </c>
      <c r="E23" s="215">
        <f t="shared" si="3"/>
        <v>1.4933949190914538E-2</v>
      </c>
      <c r="F23" s="52">
        <f t="shared" si="4"/>
        <v>-5.6302660075837813E-2</v>
      </c>
      <c r="H23" s="19">
        <v>1781.0840000000001</v>
      </c>
      <c r="I23" s="140">
        <v>1430.0929999999998</v>
      </c>
      <c r="J23" s="214">
        <f t="shared" si="0"/>
        <v>1.9452508590673465E-2</v>
      </c>
      <c r="K23" s="215">
        <f t="shared" si="5"/>
        <v>1.6318838411613867E-2</v>
      </c>
      <c r="L23" s="52">
        <f t="shared" si="6"/>
        <v>-0.19706594411044073</v>
      </c>
      <c r="N23" s="40">
        <f t="shared" si="1"/>
        <v>4.2717685630889592</v>
      </c>
      <c r="O23" s="143">
        <f t="shared" si="1"/>
        <v>3.634585277582929</v>
      </c>
      <c r="P23" s="52">
        <f t="shared" si="7"/>
        <v>-0.1491614716704775</v>
      </c>
      <c r="Q23" s="2"/>
    </row>
    <row r="24" spans="1:17" ht="20.100000000000001" customHeight="1" x14ac:dyDescent="0.25">
      <c r="A24" s="8" t="s">
        <v>173</v>
      </c>
      <c r="B24" s="19">
        <v>4997.32</v>
      </c>
      <c r="C24" s="140">
        <v>5475.2</v>
      </c>
      <c r="D24" s="214">
        <f t="shared" si="2"/>
        <v>1.6912348743669266E-2</v>
      </c>
      <c r="E24" s="215">
        <f t="shared" si="3"/>
        <v>2.0780942442611666E-2</v>
      </c>
      <c r="F24" s="52">
        <f t="shared" si="4"/>
        <v>9.5627256209328229E-2</v>
      </c>
      <c r="H24" s="19">
        <v>1253.646</v>
      </c>
      <c r="I24" s="140">
        <v>1399.1940000000002</v>
      </c>
      <c r="J24" s="214">
        <f t="shared" si="0"/>
        <v>1.3691976113795546E-2</v>
      </c>
      <c r="K24" s="215">
        <f t="shared" si="5"/>
        <v>1.5966248903043132E-2</v>
      </c>
      <c r="L24" s="52">
        <f t="shared" si="6"/>
        <v>0.11609976021939226</v>
      </c>
      <c r="N24" s="40">
        <f t="shared" si="1"/>
        <v>2.5086366292332691</v>
      </c>
      <c r="O24" s="143">
        <f t="shared" si="1"/>
        <v>2.555512127410871</v>
      </c>
      <c r="P24" s="52">
        <f t="shared" si="7"/>
        <v>1.8685646869442667E-2</v>
      </c>
      <c r="Q24" s="2"/>
    </row>
    <row r="25" spans="1:17" ht="20.100000000000001" customHeight="1" x14ac:dyDescent="0.25">
      <c r="A25" s="8" t="s">
        <v>172</v>
      </c>
      <c r="B25" s="19">
        <v>4023.5599999999995</v>
      </c>
      <c r="C25" s="140">
        <v>4141.1399999999985</v>
      </c>
      <c r="D25" s="214">
        <f t="shared" si="2"/>
        <v>1.3616868623797938E-2</v>
      </c>
      <c r="E25" s="215">
        <f t="shared" si="3"/>
        <v>1.5717561365209829E-2</v>
      </c>
      <c r="F25" s="52">
        <f t="shared" si="4"/>
        <v>2.9222877252979708E-2</v>
      </c>
      <c r="H25" s="19">
        <v>1124.9179999999997</v>
      </c>
      <c r="I25" s="140">
        <v>1185.6149999999998</v>
      </c>
      <c r="J25" s="214">
        <f t="shared" si="0"/>
        <v>1.2286044374551231E-2</v>
      </c>
      <c r="K25" s="215">
        <f t="shared" si="5"/>
        <v>1.3529091886601483E-2</v>
      </c>
      <c r="L25" s="52">
        <f t="shared" si="6"/>
        <v>5.3956821741673731E-2</v>
      </c>
      <c r="N25" s="40">
        <f t="shared" si="1"/>
        <v>2.7958275755798345</v>
      </c>
      <c r="O25" s="143">
        <f t="shared" si="1"/>
        <v>2.8630159811066527</v>
      </c>
      <c r="P25" s="52">
        <f t="shared" si="7"/>
        <v>2.4031669947630358E-2</v>
      </c>
      <c r="Q25" s="2"/>
    </row>
    <row r="26" spans="1:17" ht="20.100000000000001" customHeight="1" x14ac:dyDescent="0.25">
      <c r="A26" s="8" t="s">
        <v>177</v>
      </c>
      <c r="B26" s="19">
        <v>2311.0500000000002</v>
      </c>
      <c r="C26" s="140">
        <v>1701.9100000000003</v>
      </c>
      <c r="D26" s="214">
        <f t="shared" si="2"/>
        <v>7.8212489022229641E-3</v>
      </c>
      <c r="E26" s="215">
        <f t="shared" si="3"/>
        <v>6.4595437157556309E-3</v>
      </c>
      <c r="F26" s="52">
        <f t="shared" si="4"/>
        <v>-0.26357716189610775</v>
      </c>
      <c r="H26" s="19">
        <v>868.24</v>
      </c>
      <c r="I26" s="140">
        <v>663.08800000000008</v>
      </c>
      <c r="J26" s="214">
        <f t="shared" si="0"/>
        <v>9.4826779976499298E-3</v>
      </c>
      <c r="K26" s="215">
        <f t="shared" si="5"/>
        <v>7.5665190478383009E-3</v>
      </c>
      <c r="L26" s="52">
        <f t="shared" si="6"/>
        <v>-0.23628489818483361</v>
      </c>
      <c r="N26" s="40">
        <f t="shared" si="1"/>
        <v>3.7569070335994459</v>
      </c>
      <c r="O26" s="143">
        <f t="shared" si="1"/>
        <v>3.8961402189304954</v>
      </c>
      <c r="P26" s="52">
        <f t="shared" si="7"/>
        <v>3.7060588427084921E-2</v>
      </c>
      <c r="Q26" s="2"/>
    </row>
    <row r="27" spans="1:17" ht="20.100000000000001" customHeight="1" x14ac:dyDescent="0.25">
      <c r="A27" s="8" t="s">
        <v>220</v>
      </c>
      <c r="B27" s="19">
        <v>93.61</v>
      </c>
      <c r="C27" s="140">
        <v>2407.5099999999998</v>
      </c>
      <c r="D27" s="214">
        <f t="shared" si="2"/>
        <v>3.1680279947949702E-4</v>
      </c>
      <c r="E27" s="215">
        <f t="shared" si="3"/>
        <v>9.1376254273838418E-3</v>
      </c>
      <c r="F27" s="52">
        <f t="shared" si="4"/>
        <v>24.718512979382542</v>
      </c>
      <c r="H27" s="19">
        <v>49.452000000000005</v>
      </c>
      <c r="I27" s="140">
        <v>577.37</v>
      </c>
      <c r="J27" s="214">
        <f t="shared" si="0"/>
        <v>5.4010111529045467E-4</v>
      </c>
      <c r="K27" s="215">
        <f t="shared" si="5"/>
        <v>6.5883881214113347E-3</v>
      </c>
      <c r="L27" s="52">
        <f t="shared" si="6"/>
        <v>10.675361967160073</v>
      </c>
      <c r="N27" s="40">
        <f t="shared" si="1"/>
        <v>5.2827689349428484</v>
      </c>
      <c r="O27" s="143">
        <f t="shared" si="1"/>
        <v>2.398203953462291</v>
      </c>
      <c r="P27" s="52">
        <f t="shared" si="7"/>
        <v>-0.54603277504730841</v>
      </c>
      <c r="Q27" s="2"/>
    </row>
    <row r="28" spans="1:17" ht="20.100000000000001" customHeight="1" x14ac:dyDescent="0.25">
      <c r="A28" s="8" t="s">
        <v>193</v>
      </c>
      <c r="B28" s="19">
        <v>1041.6399999999999</v>
      </c>
      <c r="C28" s="140">
        <v>1857.31</v>
      </c>
      <c r="D28" s="214">
        <f t="shared" si="2"/>
        <v>3.5252052991114544E-3</v>
      </c>
      <c r="E28" s="215">
        <f t="shared" si="3"/>
        <v>7.0493593308166048E-3</v>
      </c>
      <c r="F28" s="52">
        <f t="shared" si="4"/>
        <v>0.78306324641910852</v>
      </c>
      <c r="H28" s="19">
        <v>202.47199999999995</v>
      </c>
      <c r="I28" s="140">
        <v>571.51299999999992</v>
      </c>
      <c r="J28" s="214">
        <f t="shared" si="0"/>
        <v>2.2113433837880957E-3</v>
      </c>
      <c r="K28" s="215">
        <f t="shared" si="5"/>
        <v>6.5215537011485804E-3</v>
      </c>
      <c r="L28" s="52">
        <f t="shared" si="6"/>
        <v>1.8226767157928012</v>
      </c>
      <c r="N28" s="40">
        <f t="shared" si="1"/>
        <v>1.943780960792596</v>
      </c>
      <c r="O28" s="143">
        <f t="shared" si="1"/>
        <v>3.0771007532399004</v>
      </c>
      <c r="P28" s="52">
        <f t="shared" si="7"/>
        <v>0.58304912709155354</v>
      </c>
      <c r="Q28" s="2"/>
    </row>
    <row r="29" spans="1:17" ht="20.100000000000001" customHeight="1" x14ac:dyDescent="0.25">
      <c r="A29" s="8" t="s">
        <v>181</v>
      </c>
      <c r="B29" s="19">
        <v>1999.8199999999995</v>
      </c>
      <c r="C29" s="140">
        <v>1602.5900000000001</v>
      </c>
      <c r="D29" s="214">
        <f t="shared" si="2"/>
        <v>6.767958278550236E-3</v>
      </c>
      <c r="E29" s="215">
        <f t="shared" si="3"/>
        <v>6.0825779056664668E-3</v>
      </c>
      <c r="F29" s="52">
        <f t="shared" si="4"/>
        <v>-0.19863287695892604</v>
      </c>
      <c r="H29" s="19">
        <v>660.77500000000009</v>
      </c>
      <c r="I29" s="140">
        <v>539.50699999999995</v>
      </c>
      <c r="J29" s="214">
        <f t="shared" si="0"/>
        <v>7.2168024439062169E-3</v>
      </c>
      <c r="K29" s="215">
        <f t="shared" si="5"/>
        <v>6.1563321790502881E-3</v>
      </c>
      <c r="L29" s="52">
        <f t="shared" si="6"/>
        <v>-0.18352389239907704</v>
      </c>
      <c r="N29" s="40">
        <f t="shared" si="1"/>
        <v>3.3041723755137973</v>
      </c>
      <c r="O29" s="143">
        <f t="shared" si="1"/>
        <v>3.3664692778564693</v>
      </c>
      <c r="P29" s="52">
        <f t="shared" si="7"/>
        <v>1.8854011008727987E-2</v>
      </c>
      <c r="Q29" s="2"/>
    </row>
    <row r="30" spans="1:17" ht="20.100000000000001" customHeight="1" x14ac:dyDescent="0.25">
      <c r="A30" s="8" t="s">
        <v>179</v>
      </c>
      <c r="B30" s="19">
        <v>1069.7299999999998</v>
      </c>
      <c r="C30" s="140">
        <v>1236.6199999999999</v>
      </c>
      <c r="D30" s="214">
        <f t="shared" si="2"/>
        <v>3.6202698289413771E-3</v>
      </c>
      <c r="E30" s="215">
        <f t="shared" si="3"/>
        <v>4.6935507457960329E-3</v>
      </c>
      <c r="F30" s="52">
        <f t="shared" si="4"/>
        <v>0.15601132996176617</v>
      </c>
      <c r="H30" s="19">
        <v>377.31399999999996</v>
      </c>
      <c r="I30" s="140">
        <v>504.27800000000002</v>
      </c>
      <c r="J30" s="214">
        <f t="shared" si="0"/>
        <v>4.1209195222579997E-3</v>
      </c>
      <c r="K30" s="215">
        <f t="shared" si="5"/>
        <v>5.7543328976030362E-3</v>
      </c>
      <c r="L30" s="52">
        <f t="shared" si="6"/>
        <v>0.33649427267474852</v>
      </c>
      <c r="N30" s="40">
        <f t="shared" si="1"/>
        <v>3.527189103792546</v>
      </c>
      <c r="O30" s="143">
        <f t="shared" si="1"/>
        <v>4.0778735585709445</v>
      </c>
      <c r="P30" s="52">
        <f t="shared" si="7"/>
        <v>0.15612558288589773</v>
      </c>
      <c r="Q30" s="2"/>
    </row>
    <row r="31" spans="1:17" ht="20.100000000000001" customHeight="1" x14ac:dyDescent="0.25">
      <c r="A31" s="8" t="s">
        <v>175</v>
      </c>
      <c r="B31" s="19">
        <v>1562.3600000000001</v>
      </c>
      <c r="C31" s="140">
        <v>1193.3399999999999</v>
      </c>
      <c r="D31" s="214">
        <f t="shared" si="2"/>
        <v>5.2874695202947018E-3</v>
      </c>
      <c r="E31" s="215">
        <f t="shared" si="3"/>
        <v>4.5292829219875453E-3</v>
      </c>
      <c r="F31" s="52">
        <f t="shared" si="4"/>
        <v>-0.23619396297908304</v>
      </c>
      <c r="H31" s="19">
        <v>522.77300000000002</v>
      </c>
      <c r="I31" s="140">
        <v>457.19200000000012</v>
      </c>
      <c r="J31" s="214">
        <f t="shared" si="0"/>
        <v>5.7095826325272358E-3</v>
      </c>
      <c r="K31" s="215">
        <f t="shared" si="5"/>
        <v>5.2170329979117237E-3</v>
      </c>
      <c r="L31" s="52">
        <f t="shared" si="6"/>
        <v>-0.12544833034605823</v>
      </c>
      <c r="N31" s="40">
        <f t="shared" ref="N31" si="8">(H31/B31)*10</f>
        <v>3.3460470058117209</v>
      </c>
      <c r="O31" s="143">
        <f t="shared" ref="O31" si="9">(I31/C31)*10</f>
        <v>3.8311964737627173</v>
      </c>
      <c r="P31" s="52">
        <f t="shared" ref="P31" si="10">(O31-N31)/N31</f>
        <v>0.14499182680588302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39336.590000000171</v>
      </c>
      <c r="C32" s="140">
        <f>C33-SUM(C7:C31)</f>
        <v>23492.060000000143</v>
      </c>
      <c r="D32" s="214">
        <f t="shared" si="2"/>
        <v>0.13312618132653822</v>
      </c>
      <c r="E32" s="215">
        <f t="shared" si="3"/>
        <v>8.9163345031849583E-2</v>
      </c>
      <c r="F32" s="52">
        <f t="shared" si="4"/>
        <v>-0.40279368394667558</v>
      </c>
      <c r="H32" s="19">
        <f>H33-SUM(H7:H31)</f>
        <v>7829.1370000000024</v>
      </c>
      <c r="I32" s="140">
        <f>I33-SUM(I7:I31)</f>
        <v>7206.3240000000224</v>
      </c>
      <c r="J32" s="214">
        <f t="shared" si="0"/>
        <v>8.5507676645267441E-2</v>
      </c>
      <c r="K32" s="215">
        <f t="shared" si="5"/>
        <v>8.2231600950242595E-2</v>
      </c>
      <c r="L32" s="52">
        <f t="shared" si="6"/>
        <v>-7.9550658009941572E-2</v>
      </c>
      <c r="N32" s="40">
        <f t="shared" si="1"/>
        <v>1.9902937697446497</v>
      </c>
      <c r="O32" s="143">
        <f t="shared" si="1"/>
        <v>3.0675572938260749</v>
      </c>
      <c r="P32" s="52">
        <f t="shared" si="7"/>
        <v>0.54125855210793117</v>
      </c>
      <c r="Q32" s="2"/>
    </row>
    <row r="33" spans="1:17" ht="26.25" customHeight="1" thickBot="1" x14ac:dyDescent="0.3">
      <c r="A33" s="35" t="s">
        <v>18</v>
      </c>
      <c r="B33" s="36">
        <v>295483.50000000012</v>
      </c>
      <c r="C33" s="148">
        <v>263472.17000000016</v>
      </c>
      <c r="D33" s="251">
        <f>SUM(D7:D32)</f>
        <v>1.0000000000000002</v>
      </c>
      <c r="E33" s="252">
        <f>SUM(E7:E32)</f>
        <v>1</v>
      </c>
      <c r="F33" s="57">
        <f t="shared" si="4"/>
        <v>-0.10833542312853323</v>
      </c>
      <c r="G33" s="56"/>
      <c r="H33" s="36">
        <v>91560.632999999987</v>
      </c>
      <c r="I33" s="148">
        <v>87634.48500000003</v>
      </c>
      <c r="J33" s="251">
        <f>SUM(J7:J32)</f>
        <v>1.0000000000000002</v>
      </c>
      <c r="K33" s="252">
        <f>SUM(K7:K32)</f>
        <v>1.0000000000000002</v>
      </c>
      <c r="L33" s="57">
        <f t="shared" si="6"/>
        <v>-4.2880306430384312E-2</v>
      </c>
      <c r="M33" s="56"/>
      <c r="N33" s="37">
        <f t="shared" si="1"/>
        <v>3.0986716009523358</v>
      </c>
      <c r="O33" s="150">
        <f t="shared" si="1"/>
        <v>3.3261382027559105</v>
      </c>
      <c r="P33" s="57">
        <f t="shared" si="7"/>
        <v>7.3407779557429012E-2</v>
      </c>
      <c r="Q33" s="2"/>
    </row>
    <row r="35" spans="1:17" ht="15.75" thickBot="1" x14ac:dyDescent="0.3"/>
    <row r="36" spans="1:17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7" x14ac:dyDescent="0.25">
      <c r="A37" s="383"/>
      <c r="B37" s="373" t="str">
        <f>B5</f>
        <v>nov</v>
      </c>
      <c r="C37" s="375"/>
      <c r="D37" s="373" t="str">
        <f>B37</f>
        <v>nov</v>
      </c>
      <c r="E37" s="375"/>
      <c r="F37" s="131" t="str">
        <f>F5</f>
        <v>2025 /2024</v>
      </c>
      <c r="H37" s="376" t="str">
        <f>B37</f>
        <v>nov</v>
      </c>
      <c r="I37" s="375"/>
      <c r="J37" s="373" t="str">
        <f>B37</f>
        <v>nov</v>
      </c>
      <c r="K37" s="374"/>
      <c r="L37" s="131" t="str">
        <f>F37</f>
        <v>2025 /2024</v>
      </c>
      <c r="N37" s="376" t="str">
        <f>B37</f>
        <v>nov</v>
      </c>
      <c r="O37" s="374"/>
      <c r="P37" s="131" t="str">
        <f>F37</f>
        <v>2025 /2024</v>
      </c>
    </row>
    <row r="38" spans="1:17" ht="19.5" customHeight="1" thickBot="1" x14ac:dyDescent="0.3">
      <c r="A38" s="384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155</v>
      </c>
      <c r="B39" s="19">
        <v>26799.34</v>
      </c>
      <c r="C39" s="147">
        <v>25812.440000000002</v>
      </c>
      <c r="D39" s="247">
        <f>B39/$B$62</f>
        <v>0.21789379806129908</v>
      </c>
      <c r="E39" s="246">
        <f>C39/$C$62</f>
        <v>0.22087163744879301</v>
      </c>
      <c r="F39" s="52">
        <f>(C39-B39)/B39</f>
        <v>-3.6825533763144833E-2</v>
      </c>
      <c r="H39" s="39">
        <v>8541.1639999999989</v>
      </c>
      <c r="I39" s="147">
        <v>8858.8989999999976</v>
      </c>
      <c r="J39" s="250">
        <f>H39/$H$62</f>
        <v>0.214639424376313</v>
      </c>
      <c r="K39" s="246">
        <f>I39/$I$62</f>
        <v>0.22906512489608694</v>
      </c>
      <c r="L39" s="52">
        <f>(I39-H39)/H39</f>
        <v>3.720043310256059E-2</v>
      </c>
      <c r="N39" s="40">
        <f t="shared" ref="N39:O62" si="11">(H39/B39)*10</f>
        <v>3.1870799803278733</v>
      </c>
      <c r="O39" s="149">
        <f t="shared" si="11"/>
        <v>3.4320269606437814</v>
      </c>
      <c r="P39" s="52">
        <f>(O39-N39)/N39</f>
        <v>7.6856238885699063E-2</v>
      </c>
    </row>
    <row r="40" spans="1:17" ht="20.100000000000001" customHeight="1" x14ac:dyDescent="0.25">
      <c r="A40" s="38" t="s">
        <v>161</v>
      </c>
      <c r="B40" s="19">
        <v>16427.599999999999</v>
      </c>
      <c r="C40" s="140">
        <v>13503.140000000001</v>
      </c>
      <c r="D40" s="247">
        <f t="shared" ref="D40:D61" si="12">B40/$B$62</f>
        <v>0.13356568322323595</v>
      </c>
      <c r="E40" s="215">
        <f t="shared" ref="E40:E61" si="13">C40/$C$62</f>
        <v>0.11554353801888914</v>
      </c>
      <c r="F40" s="52">
        <f t="shared" ref="F40:F62" si="14">(C40-B40)/B40</f>
        <v>-0.17802113516277471</v>
      </c>
      <c r="H40" s="19">
        <v>6411.197000000001</v>
      </c>
      <c r="I40" s="140">
        <v>5682.7380000000021</v>
      </c>
      <c r="J40" s="247">
        <f t="shared" ref="J40:J62" si="15">H40/$H$62</f>
        <v>0.16111336038543989</v>
      </c>
      <c r="K40" s="215">
        <f t="shared" ref="K40:K62" si="16">I40/$I$62</f>
        <v>0.14693892432025019</v>
      </c>
      <c r="L40" s="52">
        <f t="shared" ref="L40:L62" si="17">(I40-H40)/H40</f>
        <v>-0.1136229318799592</v>
      </c>
      <c r="N40" s="40">
        <f t="shared" si="11"/>
        <v>3.9026985073900033</v>
      </c>
      <c r="O40" s="143">
        <f t="shared" si="11"/>
        <v>4.2084566997009603</v>
      </c>
      <c r="P40" s="52">
        <f t="shared" ref="P40:P62" si="18">(O40-N40)/N40</f>
        <v>7.834532740153631E-2</v>
      </c>
    </row>
    <row r="41" spans="1:17" ht="20.100000000000001" customHeight="1" x14ac:dyDescent="0.25">
      <c r="A41" s="38" t="s">
        <v>163</v>
      </c>
      <c r="B41" s="19">
        <v>9389.7099999999991</v>
      </c>
      <c r="C41" s="140">
        <v>11989.820000000003</v>
      </c>
      <c r="D41" s="247">
        <f t="shared" si="12"/>
        <v>7.6343655276367273E-2</v>
      </c>
      <c r="E41" s="215">
        <f t="shared" si="13"/>
        <v>0.10259437604954386</v>
      </c>
      <c r="F41" s="52">
        <f t="shared" si="14"/>
        <v>0.27691057551298226</v>
      </c>
      <c r="H41" s="19">
        <v>3950.0280000000007</v>
      </c>
      <c r="I41" s="140">
        <v>4842.0069999999996</v>
      </c>
      <c r="J41" s="247">
        <f t="shared" si="15"/>
        <v>9.9264191179366079E-2</v>
      </c>
      <c r="K41" s="215">
        <f t="shared" si="16"/>
        <v>0.12520008843116143</v>
      </c>
      <c r="L41" s="52">
        <f t="shared" si="17"/>
        <v>0.22581586763435568</v>
      </c>
      <c r="N41" s="40">
        <f t="shared" si="11"/>
        <v>4.2067625091722762</v>
      </c>
      <c r="O41" s="143">
        <f t="shared" si="11"/>
        <v>4.0384317696178913</v>
      </c>
      <c r="P41" s="52">
        <f t="shared" si="18"/>
        <v>-4.0014319607385142E-2</v>
      </c>
    </row>
    <row r="42" spans="1:17" ht="20.100000000000001" customHeight="1" x14ac:dyDescent="0.25">
      <c r="A42" s="38" t="s">
        <v>162</v>
      </c>
      <c r="B42" s="19">
        <v>13629.740000000002</v>
      </c>
      <c r="C42" s="140">
        <v>12707.230000000001</v>
      </c>
      <c r="D42" s="247">
        <f t="shared" si="12"/>
        <v>0.11081749831107822</v>
      </c>
      <c r="E42" s="215">
        <f t="shared" si="13"/>
        <v>0.10873310301305983</v>
      </c>
      <c r="F42" s="52">
        <f t="shared" si="14"/>
        <v>-6.7683609518596838E-2</v>
      </c>
      <c r="H42" s="19">
        <v>3936.5679999999993</v>
      </c>
      <c r="I42" s="140">
        <v>3511.2869999999998</v>
      </c>
      <c r="J42" s="247">
        <f t="shared" si="15"/>
        <v>9.8925941421826535E-2</v>
      </c>
      <c r="K42" s="215">
        <f t="shared" si="16"/>
        <v>9.0791575251169085E-2</v>
      </c>
      <c r="L42" s="52">
        <f t="shared" si="17"/>
        <v>-0.10803344436067142</v>
      </c>
      <c r="N42" s="40">
        <f t="shared" si="11"/>
        <v>2.8882194377882477</v>
      </c>
      <c r="O42" s="143">
        <f t="shared" si="11"/>
        <v>2.76321983626644</v>
      </c>
      <c r="P42" s="52">
        <f t="shared" si="18"/>
        <v>-4.3279122038431567E-2</v>
      </c>
    </row>
    <row r="43" spans="1:17" ht="20.100000000000001" customHeight="1" x14ac:dyDescent="0.25">
      <c r="A43" s="38" t="s">
        <v>164</v>
      </c>
      <c r="B43" s="19">
        <v>17259.07</v>
      </c>
      <c r="C43" s="140">
        <v>14296.56</v>
      </c>
      <c r="D43" s="247">
        <f t="shared" si="12"/>
        <v>0.14032600479361898</v>
      </c>
      <c r="E43" s="215">
        <f t="shared" si="13"/>
        <v>0.12233266661675207</v>
      </c>
      <c r="F43" s="52">
        <f t="shared" si="14"/>
        <v>-0.17164945735778347</v>
      </c>
      <c r="H43" s="19">
        <v>4083.7990000000009</v>
      </c>
      <c r="I43" s="140">
        <v>3510.4139999999998</v>
      </c>
      <c r="J43" s="247">
        <f t="shared" si="15"/>
        <v>0.10262585598737631</v>
      </c>
      <c r="K43" s="215">
        <f t="shared" si="16"/>
        <v>9.0769002033658161E-2</v>
      </c>
      <c r="L43" s="52">
        <f t="shared" si="17"/>
        <v>-0.14040480444801545</v>
      </c>
      <c r="N43" s="40">
        <f t="shared" si="11"/>
        <v>2.3661755818824544</v>
      </c>
      <c r="O43" s="143">
        <f t="shared" si="11"/>
        <v>2.455425640853464</v>
      </c>
      <c r="P43" s="52">
        <f t="shared" si="18"/>
        <v>3.7719119263332587E-2</v>
      </c>
    </row>
    <row r="44" spans="1:17" ht="20.100000000000001" customHeight="1" x14ac:dyDescent="0.25">
      <c r="A44" s="38" t="s">
        <v>169</v>
      </c>
      <c r="B44" s="19">
        <v>4355.99</v>
      </c>
      <c r="C44" s="140">
        <v>5402.3799999999992</v>
      </c>
      <c r="D44" s="247">
        <f t="shared" si="12"/>
        <v>3.541666344831769E-2</v>
      </c>
      <c r="E44" s="215">
        <f t="shared" si="13"/>
        <v>4.6227033039906731E-2</v>
      </c>
      <c r="F44" s="52">
        <f t="shared" si="14"/>
        <v>0.24021864145693619</v>
      </c>
      <c r="H44" s="19">
        <v>2756.5839999999998</v>
      </c>
      <c r="I44" s="140">
        <v>2768.7469999999998</v>
      </c>
      <c r="J44" s="247">
        <f t="shared" si="15"/>
        <v>6.9272947224166923E-2</v>
      </c>
      <c r="K44" s="215">
        <f t="shared" si="16"/>
        <v>7.1591670405167299E-2</v>
      </c>
      <c r="L44" s="52">
        <f t="shared" si="17"/>
        <v>4.4123451344127412E-3</v>
      </c>
      <c r="N44" s="40">
        <f t="shared" si="11"/>
        <v>6.3282606250243916</v>
      </c>
      <c r="O44" s="143">
        <f t="shared" si="11"/>
        <v>5.1250504407316777</v>
      </c>
      <c r="P44" s="52">
        <f t="shared" si="18"/>
        <v>-0.19013284306508413</v>
      </c>
    </row>
    <row r="45" spans="1:17" ht="20.100000000000001" customHeight="1" x14ac:dyDescent="0.25">
      <c r="A45" s="38" t="s">
        <v>166</v>
      </c>
      <c r="B45" s="19">
        <v>8276.24</v>
      </c>
      <c r="C45" s="140">
        <v>8751.0399999999972</v>
      </c>
      <c r="D45" s="247">
        <f t="shared" si="12"/>
        <v>6.7290514142021626E-2</v>
      </c>
      <c r="E45" s="215">
        <f t="shared" si="13"/>
        <v>7.488081460644111E-2</v>
      </c>
      <c r="F45" s="52">
        <f t="shared" si="14"/>
        <v>5.7369046813528543E-2</v>
      </c>
      <c r="H45" s="19">
        <v>2144.904</v>
      </c>
      <c r="I45" s="140">
        <v>1997.9779999999996</v>
      </c>
      <c r="J45" s="247">
        <f t="shared" si="15"/>
        <v>5.3901430753753393E-2</v>
      </c>
      <c r="K45" s="215">
        <f t="shared" si="16"/>
        <v>5.1661846478849575E-2</v>
      </c>
      <c r="L45" s="52">
        <f t="shared" si="17"/>
        <v>-6.8500035432821418E-2</v>
      </c>
      <c r="N45" s="40">
        <f t="shared" si="11"/>
        <v>2.5916406484103893</v>
      </c>
      <c r="O45" s="143">
        <f t="shared" si="11"/>
        <v>2.283132062017772</v>
      </c>
      <c r="P45" s="52">
        <f t="shared" si="18"/>
        <v>-0.11903987791742826</v>
      </c>
    </row>
    <row r="46" spans="1:17" ht="20.100000000000001" customHeight="1" x14ac:dyDescent="0.25">
      <c r="A46" s="38" t="s">
        <v>168</v>
      </c>
      <c r="B46" s="19">
        <v>7361.27</v>
      </c>
      <c r="C46" s="140">
        <v>6664.8800000000019</v>
      </c>
      <c r="D46" s="247">
        <f t="shared" si="12"/>
        <v>5.9851290324862444E-2</v>
      </c>
      <c r="E46" s="215">
        <f t="shared" si="13"/>
        <v>5.7029980854181622E-2</v>
      </c>
      <c r="F46" s="52">
        <f t="shared" si="14"/>
        <v>-9.4601882555591418E-2</v>
      </c>
      <c r="H46" s="19">
        <v>1963.67</v>
      </c>
      <c r="I46" s="140">
        <v>1696.8540000000003</v>
      </c>
      <c r="J46" s="247">
        <f t="shared" si="15"/>
        <v>4.9347020905468462E-2</v>
      </c>
      <c r="K46" s="215">
        <f t="shared" si="16"/>
        <v>4.3875663718530356E-2</v>
      </c>
      <c r="L46" s="52">
        <f t="shared" si="17"/>
        <v>-0.13587619100969092</v>
      </c>
      <c r="N46" s="40">
        <f t="shared" si="11"/>
        <v>2.6675695905733656</v>
      </c>
      <c r="O46" s="143">
        <f t="shared" si="11"/>
        <v>2.5459633181692691</v>
      </c>
      <c r="P46" s="52">
        <f t="shared" si="18"/>
        <v>-4.5586916582730473E-2</v>
      </c>
    </row>
    <row r="47" spans="1:17" ht="20.100000000000001" customHeight="1" x14ac:dyDescent="0.25">
      <c r="A47" s="38" t="s">
        <v>173</v>
      </c>
      <c r="B47" s="19">
        <v>4997.32</v>
      </c>
      <c r="C47" s="140">
        <v>5475.2</v>
      </c>
      <c r="D47" s="247">
        <f t="shared" si="12"/>
        <v>4.0631039231850151E-2</v>
      </c>
      <c r="E47" s="215">
        <f t="shared" si="13"/>
        <v>4.685013851304376E-2</v>
      </c>
      <c r="F47" s="52">
        <f t="shared" si="14"/>
        <v>9.5627256209328229E-2</v>
      </c>
      <c r="H47" s="19">
        <v>1253.646</v>
      </c>
      <c r="I47" s="140">
        <v>1399.1940000000002</v>
      </c>
      <c r="J47" s="247">
        <f t="shared" si="15"/>
        <v>3.150412002528781E-2</v>
      </c>
      <c r="K47" s="215">
        <f t="shared" si="16"/>
        <v>3.6179049830442317E-2</v>
      </c>
      <c r="L47" s="52">
        <f t="shared" si="17"/>
        <v>0.11609976021939226</v>
      </c>
      <c r="N47" s="40">
        <f t="shared" si="11"/>
        <v>2.5086366292332691</v>
      </c>
      <c r="O47" s="143">
        <f t="shared" si="11"/>
        <v>2.555512127410871</v>
      </c>
      <c r="P47" s="52">
        <f t="shared" si="18"/>
        <v>1.8685646869442667E-2</v>
      </c>
    </row>
    <row r="48" spans="1:17" ht="20.100000000000001" customHeight="1" x14ac:dyDescent="0.25">
      <c r="A48" s="38" t="s">
        <v>172</v>
      </c>
      <c r="B48" s="19">
        <v>4023.5599999999995</v>
      </c>
      <c r="C48" s="140">
        <v>4141.1399999999985</v>
      </c>
      <c r="D48" s="247">
        <f t="shared" si="12"/>
        <v>3.2713819449565563E-2</v>
      </c>
      <c r="E48" s="215">
        <f t="shared" si="13"/>
        <v>3.5434866781470259E-2</v>
      </c>
      <c r="F48" s="52">
        <f t="shared" si="14"/>
        <v>2.9222877252979708E-2</v>
      </c>
      <c r="H48" s="19">
        <v>1124.9179999999997</v>
      </c>
      <c r="I48" s="140">
        <v>1185.6149999999998</v>
      </c>
      <c r="J48" s="247">
        <f t="shared" si="15"/>
        <v>2.8269185791369094E-2</v>
      </c>
      <c r="K48" s="215">
        <f t="shared" si="16"/>
        <v>3.0656523802074516E-2</v>
      </c>
      <c r="L48" s="52">
        <f t="shared" si="17"/>
        <v>5.3956821741673731E-2</v>
      </c>
      <c r="N48" s="40">
        <f t="shared" si="11"/>
        <v>2.7958275755798345</v>
      </c>
      <c r="O48" s="143">
        <f t="shared" si="11"/>
        <v>2.8630159811066527</v>
      </c>
      <c r="P48" s="52">
        <f t="shared" si="18"/>
        <v>2.4031669947630358E-2</v>
      </c>
    </row>
    <row r="49" spans="1:16" ht="20.100000000000001" customHeight="1" x14ac:dyDescent="0.25">
      <c r="A49" s="38" t="s">
        <v>177</v>
      </c>
      <c r="B49" s="19">
        <v>2311.0500000000002</v>
      </c>
      <c r="C49" s="140">
        <v>1701.9100000000003</v>
      </c>
      <c r="D49" s="247">
        <f t="shared" si="12"/>
        <v>1.8790144160623554E-2</v>
      </c>
      <c r="E49" s="215">
        <f t="shared" si="13"/>
        <v>1.4562887061063399E-2</v>
      </c>
      <c r="F49" s="52">
        <f t="shared" si="14"/>
        <v>-0.26357716189610775</v>
      </c>
      <c r="H49" s="19">
        <v>868.24</v>
      </c>
      <c r="I49" s="140">
        <v>663.08800000000008</v>
      </c>
      <c r="J49" s="247">
        <f t="shared" si="15"/>
        <v>2.1818868461077438E-2</v>
      </c>
      <c r="K49" s="215">
        <f t="shared" si="16"/>
        <v>1.7145509338925363E-2</v>
      </c>
      <c r="L49" s="52">
        <f t="shared" si="17"/>
        <v>-0.23628489818483361</v>
      </c>
      <c r="N49" s="40">
        <f t="shared" si="11"/>
        <v>3.7569070335994459</v>
      </c>
      <c r="O49" s="143">
        <f t="shared" si="11"/>
        <v>3.8961402189304954</v>
      </c>
      <c r="P49" s="52">
        <f t="shared" si="18"/>
        <v>3.7060588427084921E-2</v>
      </c>
    </row>
    <row r="50" spans="1:16" ht="20.100000000000001" customHeight="1" x14ac:dyDescent="0.25">
      <c r="A50" s="38" t="s">
        <v>181</v>
      </c>
      <c r="B50" s="19">
        <v>1999.8199999999995</v>
      </c>
      <c r="C50" s="140">
        <v>1602.5900000000001</v>
      </c>
      <c r="D50" s="247">
        <f t="shared" si="12"/>
        <v>1.6259668157460109E-2</v>
      </c>
      <c r="E50" s="215">
        <f t="shared" si="13"/>
        <v>1.3713026643705949E-2</v>
      </c>
      <c r="F50" s="52">
        <f t="shared" si="14"/>
        <v>-0.19863287695892604</v>
      </c>
      <c r="H50" s="19">
        <v>660.77500000000009</v>
      </c>
      <c r="I50" s="140">
        <v>539.50699999999995</v>
      </c>
      <c r="J50" s="247">
        <f t="shared" si="15"/>
        <v>1.6605273665539998E-2</v>
      </c>
      <c r="K50" s="215">
        <f t="shared" si="16"/>
        <v>1.3950067422296292E-2</v>
      </c>
      <c r="L50" s="52">
        <f t="shared" si="17"/>
        <v>-0.18352389239907704</v>
      </c>
      <c r="N50" s="40">
        <f t="shared" si="11"/>
        <v>3.3041723755137973</v>
      </c>
      <c r="O50" s="143">
        <f t="shared" si="11"/>
        <v>3.3664692778564693</v>
      </c>
      <c r="P50" s="52">
        <f t="shared" si="18"/>
        <v>1.8854011008727987E-2</v>
      </c>
    </row>
    <row r="51" spans="1:16" ht="20.100000000000001" customHeight="1" x14ac:dyDescent="0.25">
      <c r="A51" s="38" t="s">
        <v>180</v>
      </c>
      <c r="B51" s="19">
        <v>745.46999999999991</v>
      </c>
      <c r="C51" s="140">
        <v>1183.9100000000001</v>
      </c>
      <c r="D51" s="247">
        <f t="shared" si="12"/>
        <v>6.0610929090327073E-3</v>
      </c>
      <c r="E51" s="215">
        <f t="shared" si="13"/>
        <v>1.0130469660830225E-2</v>
      </c>
      <c r="F51" s="52">
        <f t="shared" si="14"/>
        <v>0.58813902638603865</v>
      </c>
      <c r="H51" s="19">
        <v>135.70999999999998</v>
      </c>
      <c r="I51" s="140">
        <v>432.47999999999996</v>
      </c>
      <c r="J51" s="247">
        <f t="shared" si="15"/>
        <v>3.4103918718935075E-3</v>
      </c>
      <c r="K51" s="215">
        <f t="shared" si="16"/>
        <v>1.1182663355238579E-2</v>
      </c>
      <c r="L51" s="52">
        <f t="shared" si="17"/>
        <v>2.186795372485447</v>
      </c>
      <c r="N51" s="40">
        <f t="shared" si="11"/>
        <v>1.8204622587092705</v>
      </c>
      <c r="O51" s="143">
        <f t="shared" si="11"/>
        <v>3.6529803785760735</v>
      </c>
      <c r="P51" s="52">
        <f t="shared" si="18"/>
        <v>1.0066224175205261</v>
      </c>
    </row>
    <row r="52" spans="1:16" ht="20.100000000000001" customHeight="1" x14ac:dyDescent="0.25">
      <c r="A52" s="38" t="s">
        <v>174</v>
      </c>
      <c r="B52" s="19">
        <v>1617.2100000000003</v>
      </c>
      <c r="C52" s="140">
        <v>912.17</v>
      </c>
      <c r="D52" s="247">
        <f t="shared" si="12"/>
        <v>1.3148832365375921E-2</v>
      </c>
      <c r="E52" s="215">
        <f t="shared" si="13"/>
        <v>7.8052474516808754E-3</v>
      </c>
      <c r="F52" s="52">
        <f t="shared" si="14"/>
        <v>-0.43596069774488172</v>
      </c>
      <c r="H52" s="19">
        <v>642.04099999999983</v>
      </c>
      <c r="I52" s="140">
        <v>422.77699999999999</v>
      </c>
      <c r="J52" s="247">
        <f t="shared" si="15"/>
        <v>1.6134488304637675E-2</v>
      </c>
      <c r="K52" s="215">
        <f t="shared" si="16"/>
        <v>1.0931772256145259E-2</v>
      </c>
      <c r="L52" s="52">
        <f t="shared" si="17"/>
        <v>-0.34151090039421145</v>
      </c>
      <c r="N52" s="40">
        <f t="shared" ref="N52:N53" si="19">(H52/B52)*10</f>
        <v>3.9700533635087569</v>
      </c>
      <c r="O52" s="143">
        <f t="shared" ref="O52:O53" si="20">(I52/C52)*10</f>
        <v>4.6348487672254075</v>
      </c>
      <c r="P52" s="52">
        <f t="shared" ref="P52:P53" si="21">(O52-N52)/N52</f>
        <v>0.16745251079675674</v>
      </c>
    </row>
    <row r="53" spans="1:16" ht="20.100000000000001" customHeight="1" x14ac:dyDescent="0.25">
      <c r="A53" s="38" t="s">
        <v>185</v>
      </c>
      <c r="B53" s="19">
        <v>918.4899999999999</v>
      </c>
      <c r="C53" s="140">
        <v>589.94999999999993</v>
      </c>
      <c r="D53" s="247">
        <f t="shared" si="12"/>
        <v>7.4678434088795683E-3</v>
      </c>
      <c r="E53" s="215">
        <f t="shared" si="13"/>
        <v>5.0480784657674907E-3</v>
      </c>
      <c r="F53" s="52">
        <f t="shared" si="14"/>
        <v>-0.35769578329649754</v>
      </c>
      <c r="H53" s="19">
        <v>254.279</v>
      </c>
      <c r="I53" s="140">
        <v>299.09699999999998</v>
      </c>
      <c r="J53" s="247">
        <f t="shared" si="15"/>
        <v>6.3900304678594748E-3</v>
      </c>
      <c r="K53" s="215">
        <f t="shared" si="16"/>
        <v>7.7337704901077357E-3</v>
      </c>
      <c r="L53" s="52">
        <f t="shared" si="17"/>
        <v>0.17625521572760622</v>
      </c>
      <c r="N53" s="40">
        <f t="shared" si="19"/>
        <v>2.7684460364293573</v>
      </c>
      <c r="O53" s="143">
        <f t="shared" si="20"/>
        <v>5.0698703279938986</v>
      </c>
      <c r="P53" s="52">
        <f t="shared" si="21"/>
        <v>0.83130545485829155</v>
      </c>
    </row>
    <row r="54" spans="1:16" ht="20.100000000000001" customHeight="1" x14ac:dyDescent="0.25">
      <c r="A54" s="38" t="s">
        <v>182</v>
      </c>
      <c r="B54" s="19">
        <v>613.72</v>
      </c>
      <c r="C54" s="140">
        <v>395.22</v>
      </c>
      <c r="D54" s="247">
        <f t="shared" si="12"/>
        <v>4.9898908609756982E-3</v>
      </c>
      <c r="E54" s="215">
        <f t="shared" si="13"/>
        <v>3.3818146813130402E-3</v>
      </c>
      <c r="F54" s="52">
        <f t="shared" si="14"/>
        <v>-0.35602554911034345</v>
      </c>
      <c r="H54" s="19">
        <v>282.62899999999996</v>
      </c>
      <c r="I54" s="140">
        <v>249.76600000000008</v>
      </c>
      <c r="J54" s="247">
        <f t="shared" si="15"/>
        <v>7.1024658784274563E-3</v>
      </c>
      <c r="K54" s="215">
        <f t="shared" si="16"/>
        <v>6.4582156298199226E-3</v>
      </c>
      <c r="L54" s="52">
        <f t="shared" si="17"/>
        <v>-0.11627610754734967</v>
      </c>
      <c r="N54" s="40">
        <f t="shared" ref="N54" si="22">(H54/B54)*10</f>
        <v>4.6051782571856865</v>
      </c>
      <c r="O54" s="143">
        <f t="shared" ref="O54" si="23">(I54/C54)*10</f>
        <v>6.319670057183342</v>
      </c>
      <c r="P54" s="52">
        <f t="shared" ref="P54" si="24">(O54-N54)/N54</f>
        <v>0.37229651150255683</v>
      </c>
    </row>
    <row r="55" spans="1:16" ht="20.100000000000001" customHeight="1" x14ac:dyDescent="0.25">
      <c r="A55" s="38" t="s">
        <v>184</v>
      </c>
      <c r="B55" s="19">
        <v>415.96999999999997</v>
      </c>
      <c r="C55" s="140">
        <v>533.7600000000001</v>
      </c>
      <c r="D55" s="247">
        <f t="shared" si="12"/>
        <v>3.3820714681614761E-3</v>
      </c>
      <c r="E55" s="215">
        <f t="shared" si="13"/>
        <v>4.5672724161167164E-3</v>
      </c>
      <c r="F55" s="52">
        <f t="shared" si="14"/>
        <v>0.28316945933601018</v>
      </c>
      <c r="H55" s="19">
        <v>175.17999999999998</v>
      </c>
      <c r="I55" s="140">
        <v>161.589</v>
      </c>
      <c r="J55" s="247">
        <f t="shared" si="15"/>
        <v>4.4022728473826879E-3</v>
      </c>
      <c r="K55" s="215">
        <f t="shared" si="16"/>
        <v>4.178217232957933E-3</v>
      </c>
      <c r="L55" s="52">
        <f t="shared" si="17"/>
        <v>-7.758305742664677E-2</v>
      </c>
      <c r="N55" s="40">
        <f t="shared" si="11"/>
        <v>4.2113613962545369</v>
      </c>
      <c r="O55" s="143">
        <f t="shared" si="11"/>
        <v>3.0273718525179847</v>
      </c>
      <c r="P55" s="52">
        <f t="shared" si="18"/>
        <v>-0.28114175733993246</v>
      </c>
    </row>
    <row r="56" spans="1:16" ht="20.100000000000001" customHeight="1" x14ac:dyDescent="0.25">
      <c r="A56" s="38" t="s">
        <v>186</v>
      </c>
      <c r="B56" s="19">
        <v>628.63000000000011</v>
      </c>
      <c r="C56" s="140">
        <v>381.57</v>
      </c>
      <c r="D56" s="247">
        <f t="shared" si="12"/>
        <v>5.1111175974958515E-3</v>
      </c>
      <c r="E56" s="215">
        <f t="shared" si="13"/>
        <v>3.2650144930636521E-3</v>
      </c>
      <c r="F56" s="52">
        <f t="shared" si="14"/>
        <v>-0.39301337829884048</v>
      </c>
      <c r="H56" s="19">
        <v>240.79300000000001</v>
      </c>
      <c r="I56" s="140">
        <v>121.895</v>
      </c>
      <c r="J56" s="247">
        <f t="shared" si="15"/>
        <v>6.0511273304019852E-3</v>
      </c>
      <c r="K56" s="215">
        <f t="shared" si="16"/>
        <v>3.1518469054911363E-3</v>
      </c>
      <c r="L56" s="52">
        <f t="shared" si="17"/>
        <v>-0.4937768124488669</v>
      </c>
      <c r="N56" s="40">
        <f t="shared" ref="N56" si="25">(H56/B56)*10</f>
        <v>3.8304407998345602</v>
      </c>
      <c r="O56" s="143">
        <f t="shared" ref="O56" si="26">(I56/C56)*10</f>
        <v>3.1945645622035275</v>
      </c>
      <c r="P56" s="52">
        <f t="shared" ref="P56" si="27">(O56-N56)/N56</f>
        <v>-0.16600602146324692</v>
      </c>
    </row>
    <row r="57" spans="1:16" ht="20.100000000000001" customHeight="1" x14ac:dyDescent="0.25">
      <c r="A57" s="38" t="s">
        <v>221</v>
      </c>
      <c r="B57" s="19">
        <v>94.68</v>
      </c>
      <c r="C57" s="140">
        <v>203.58999999999997</v>
      </c>
      <c r="D57" s="247">
        <f t="shared" si="12"/>
        <v>7.6980197275170945E-4</v>
      </c>
      <c r="E57" s="215">
        <f t="shared" si="13"/>
        <v>1.742076946937204E-3</v>
      </c>
      <c r="F57" s="52">
        <f t="shared" si="14"/>
        <v>1.1502957329953523</v>
      </c>
      <c r="H57" s="19">
        <v>43.551999999999992</v>
      </c>
      <c r="I57" s="140">
        <v>72.566000000000003</v>
      </c>
      <c r="J57" s="247">
        <f t="shared" si="15"/>
        <v>1.0944616226122321E-3</v>
      </c>
      <c r="K57" s="215">
        <f t="shared" si="16"/>
        <v>1.876343759332785E-3</v>
      </c>
      <c r="L57" s="52">
        <f t="shared" si="17"/>
        <v>0.66619213813372558</v>
      </c>
      <c r="N57" s="40">
        <f t="shared" ref="N57" si="28">(H57/B57)*10</f>
        <v>4.599915504858469</v>
      </c>
      <c r="O57" s="143">
        <f t="shared" ref="O57" si="29">(I57/C57)*10</f>
        <v>3.5643204479591342</v>
      </c>
      <c r="P57" s="52">
        <f t="shared" ref="P57" si="30">(O57-N57)/N57</f>
        <v>-0.22513349556215342</v>
      </c>
    </row>
    <row r="58" spans="1:16" ht="20.100000000000001" customHeight="1" x14ac:dyDescent="0.25">
      <c r="A58" s="38" t="s">
        <v>183</v>
      </c>
      <c r="B58" s="19">
        <v>683.92000000000007</v>
      </c>
      <c r="C58" s="140">
        <v>250.67000000000002</v>
      </c>
      <c r="D58" s="247">
        <f t="shared" si="12"/>
        <v>5.5606565822174606E-3</v>
      </c>
      <c r="E58" s="215">
        <f t="shared" si="13"/>
        <v>2.1449306365182424E-3</v>
      </c>
      <c r="F58" s="52">
        <f t="shared" si="14"/>
        <v>-0.63348052403789923</v>
      </c>
      <c r="H58" s="19">
        <v>117.08900000000001</v>
      </c>
      <c r="I58" s="140">
        <v>67.578999999999994</v>
      </c>
      <c r="J58" s="247">
        <f t="shared" si="15"/>
        <v>2.9424462006347285E-3</v>
      </c>
      <c r="K58" s="215">
        <f t="shared" si="16"/>
        <v>1.7473945775149555E-3</v>
      </c>
      <c r="L58" s="52">
        <f t="shared" si="17"/>
        <v>-0.42284074507425989</v>
      </c>
      <c r="N58" s="40">
        <f t="shared" ref="N58" si="31">(H58/B58)*10</f>
        <v>1.7120277225406479</v>
      </c>
      <c r="O58" s="143">
        <f t="shared" ref="O58" si="32">(I58/C58)*10</f>
        <v>2.6959348944827854</v>
      </c>
      <c r="P58" s="52">
        <f t="shared" ref="P58" si="33">(O58-N58)/N58</f>
        <v>0.57470282693905206</v>
      </c>
    </row>
    <row r="59" spans="1:16" ht="20.100000000000001" customHeight="1" x14ac:dyDescent="0.25">
      <c r="A59" s="38" t="s">
        <v>189</v>
      </c>
      <c r="B59" s="19">
        <v>43.489999999999995</v>
      </c>
      <c r="C59" s="140">
        <v>91.18</v>
      </c>
      <c r="D59" s="247">
        <f t="shared" si="12"/>
        <v>3.53598307931684E-4</v>
      </c>
      <c r="E59" s="215">
        <f t="shared" si="13"/>
        <v>7.8020814392521377E-4</v>
      </c>
      <c r="F59" s="52">
        <f t="shared" si="14"/>
        <v>1.0965739250402395</v>
      </c>
      <c r="H59" s="19">
        <v>31.588000000000001</v>
      </c>
      <c r="I59" s="140">
        <v>52.583000000000006</v>
      </c>
      <c r="J59" s="247">
        <f t="shared" si="15"/>
        <v>7.9380634035349006E-4</v>
      </c>
      <c r="K59" s="215">
        <f t="shared" si="16"/>
        <v>1.3596420347958527E-3</v>
      </c>
      <c r="L59" s="52">
        <f t="shared" si="17"/>
        <v>0.6646511333417755</v>
      </c>
      <c r="N59" s="40">
        <f t="shared" ref="N59" si="34">(H59/B59)*10</f>
        <v>7.2632789146930339</v>
      </c>
      <c r="O59" s="143">
        <f t="shared" ref="O59" si="35">(I59/C59)*10</f>
        <v>5.766944505373985</v>
      </c>
      <c r="P59" s="52">
        <f t="shared" ref="P59" si="36">(O59-N59)/N59</f>
        <v>-0.20601362372193691</v>
      </c>
    </row>
    <row r="60" spans="1:16" ht="20.100000000000001" customHeight="1" x14ac:dyDescent="0.25">
      <c r="A60" s="38" t="s">
        <v>188</v>
      </c>
      <c r="B60" s="19">
        <v>207.39</v>
      </c>
      <c r="C60" s="140">
        <v>113.78999999999999</v>
      </c>
      <c r="D60" s="247">
        <f t="shared" si="12"/>
        <v>1.6861980474120934E-3</v>
      </c>
      <c r="E60" s="215">
        <f t="shared" si="13"/>
        <v>9.7367717369214817E-4</v>
      </c>
      <c r="F60" s="52">
        <f t="shared" si="14"/>
        <v>-0.45132359323014609</v>
      </c>
      <c r="H60" s="19">
        <v>77.144999999999996</v>
      </c>
      <c r="I60" s="140">
        <v>45.555999999999997</v>
      </c>
      <c r="J60" s="247">
        <f t="shared" si="15"/>
        <v>1.9386536066408125E-3</v>
      </c>
      <c r="K60" s="215">
        <f t="shared" si="16"/>
        <v>1.1779444409250109E-3</v>
      </c>
      <c r="L60" s="52">
        <f t="shared" si="17"/>
        <v>-0.40947566271307279</v>
      </c>
      <c r="N60" s="40">
        <f t="shared" si="11"/>
        <v>3.7198032692029508</v>
      </c>
      <c r="O60" s="143">
        <f t="shared" si="11"/>
        <v>4.0035152473855344</v>
      </c>
      <c r="P60" s="52">
        <f t="shared" si="18"/>
        <v>7.6270694348675908E-2</v>
      </c>
    </row>
    <row r="61" spans="1:16" ht="20.100000000000001" customHeight="1" thickBot="1" x14ac:dyDescent="0.3">
      <c r="A61" s="8" t="s">
        <v>17</v>
      </c>
      <c r="B61" s="19">
        <f>B62-SUM(B39:B60)</f>
        <v>192.99000000000524</v>
      </c>
      <c r="C61" s="140">
        <f>C62-SUM(C39:C60)</f>
        <v>162.10999999998603</v>
      </c>
      <c r="D61" s="247">
        <f t="shared" si="12"/>
        <v>1.5691178994651082E-3</v>
      </c>
      <c r="E61" s="215">
        <f t="shared" si="13"/>
        <v>1.387141283304513E-3</v>
      </c>
      <c r="F61" s="52">
        <f t="shared" si="14"/>
        <v>-0.16000829058509961</v>
      </c>
      <c r="H61" s="196">
        <f>H62-SUM(H39:H60)</f>
        <v>97.58200000000943</v>
      </c>
      <c r="I61" s="22">
        <f>I62-SUM(I39:I60)</f>
        <v>91.933999999986554</v>
      </c>
      <c r="J61" s="247">
        <f t="shared" si="15"/>
        <v>2.4522353521711331E-3</v>
      </c>
      <c r="K61" s="215">
        <f t="shared" si="16"/>
        <v>2.3771433890592704E-3</v>
      </c>
      <c r="L61" s="52">
        <f t="shared" si="17"/>
        <v>-5.7879526962168533E-2</v>
      </c>
      <c r="N61" s="40">
        <f t="shared" si="11"/>
        <v>5.0563241618740236</v>
      </c>
      <c r="O61" s="143">
        <f t="shared" si="11"/>
        <v>5.6710875331561583</v>
      </c>
      <c r="P61" s="52">
        <f t="shared" si="18"/>
        <v>0.12158306144958184</v>
      </c>
    </row>
    <row r="62" spans="1:16" s="1" customFormat="1" ht="26.25" customHeight="1" thickBot="1" x14ac:dyDescent="0.3">
      <c r="A62" s="12" t="s">
        <v>18</v>
      </c>
      <c r="B62" s="17">
        <v>122992.67000000001</v>
      </c>
      <c r="C62" s="145">
        <v>116866.24999999999</v>
      </c>
      <c r="D62" s="253">
        <f>SUM(D39:D61)</f>
        <v>0.99999999999999989</v>
      </c>
      <c r="E62" s="254">
        <f>SUM(E39:E61)</f>
        <v>1</v>
      </c>
      <c r="F62" s="57">
        <f t="shared" si="14"/>
        <v>-4.9811261110113525E-2</v>
      </c>
      <c r="H62" s="17">
        <v>39793.081000000006</v>
      </c>
      <c r="I62" s="145">
        <v>38674.149999999987</v>
      </c>
      <c r="J62" s="253">
        <f t="shared" si="15"/>
        <v>1</v>
      </c>
      <c r="K62" s="254">
        <f t="shared" si="16"/>
        <v>1</v>
      </c>
      <c r="L62" s="57">
        <f t="shared" si="17"/>
        <v>-2.8118732500255976E-2</v>
      </c>
      <c r="N62" s="37">
        <f t="shared" si="11"/>
        <v>3.2354026463528274</v>
      </c>
      <c r="O62" s="150">
        <f t="shared" si="11"/>
        <v>3.3092659343480251</v>
      </c>
      <c r="P62" s="57">
        <f t="shared" si="18"/>
        <v>2.2829705007029518E-2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B37</f>
        <v>nov</v>
      </c>
      <c r="C66" s="375"/>
      <c r="D66" s="373" t="str">
        <f>B66</f>
        <v>nov</v>
      </c>
      <c r="E66" s="375"/>
      <c r="F66" s="131" t="str">
        <f>F5</f>
        <v>2025 /2024</v>
      </c>
      <c r="H66" s="376" t="str">
        <f>B66</f>
        <v>nov</v>
      </c>
      <c r="I66" s="375"/>
      <c r="J66" s="373" t="str">
        <f>B66</f>
        <v>nov</v>
      </c>
      <c r="K66" s="374"/>
      <c r="L66" s="131" t="str">
        <f>F66</f>
        <v>2025 /2024</v>
      </c>
      <c r="N66" s="376" t="str">
        <f>B66</f>
        <v>nov</v>
      </c>
      <c r="O66" s="374"/>
      <c r="P66" s="131" t="str">
        <f>L66</f>
        <v>2025 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158</v>
      </c>
      <c r="B68" s="39">
        <v>28398.209999999995</v>
      </c>
      <c r="C68" s="147">
        <v>30426.799999999999</v>
      </c>
      <c r="D68" s="247">
        <f>B68/$B$96</f>
        <v>0.16463605630513797</v>
      </c>
      <c r="E68" s="246">
        <f>C68/$C$96</f>
        <v>0.20754141442582943</v>
      </c>
      <c r="F68" s="52">
        <f>(C68-B68)/B68</f>
        <v>7.1433727689174914E-2</v>
      </c>
      <c r="H68" s="19">
        <v>11829.398000000001</v>
      </c>
      <c r="I68" s="147">
        <v>13340.105</v>
      </c>
      <c r="J68" s="245">
        <f>H68/$H$96</f>
        <v>0.22850989747400074</v>
      </c>
      <c r="K68" s="246">
        <f>I68/$I$96</f>
        <v>0.27246760055869718</v>
      </c>
      <c r="L68" s="52">
        <f t="shared" ref="L68:L70" si="37">(I68-H68)/H68</f>
        <v>0.1277078512363857</v>
      </c>
      <c r="N68" s="40">
        <f t="shared" ref="N68:O83" si="38">(H68/B68)*10</f>
        <v>4.1655435324972956</v>
      </c>
      <c r="O68" s="143">
        <f t="shared" si="38"/>
        <v>4.3843273035613342</v>
      </c>
      <c r="P68" s="52">
        <f t="shared" ref="P68:P69" si="39">(O68-N68)/N68</f>
        <v>5.2522262546821817E-2</v>
      </c>
    </row>
    <row r="69" spans="1:16" ht="20.100000000000001" customHeight="1" x14ac:dyDescent="0.25">
      <c r="A69" s="38" t="s">
        <v>157</v>
      </c>
      <c r="B69" s="19">
        <v>22535.179999999997</v>
      </c>
      <c r="C69" s="140">
        <v>20369.810000000001</v>
      </c>
      <c r="D69" s="247">
        <f t="shared" ref="D69:D95" si="40">B69/$B$96</f>
        <v>0.13064566968574495</v>
      </c>
      <c r="E69" s="215">
        <f t="shared" ref="E69:E95" si="41">C69/$C$96</f>
        <v>0.13894261568700636</v>
      </c>
      <c r="F69" s="52">
        <f>(C69-B69)/B69</f>
        <v>-9.608842707269237E-2</v>
      </c>
      <c r="H69" s="19">
        <v>6396.309000000002</v>
      </c>
      <c r="I69" s="140">
        <v>6451.7380000000003</v>
      </c>
      <c r="J69" s="214">
        <f t="shared" ref="J69:J95" si="42">H69/$H$96</f>
        <v>0.12355826676911441</v>
      </c>
      <c r="K69" s="215">
        <f t="shared" ref="K69:K95" si="43">I69/$I$96</f>
        <v>0.13177479279910975</v>
      </c>
      <c r="L69" s="52">
        <f t="shared" si="37"/>
        <v>8.665778967213475E-3</v>
      </c>
      <c r="N69" s="40">
        <f t="shared" si="38"/>
        <v>2.8383660569829057</v>
      </c>
      <c r="O69" s="143">
        <f t="shared" si="38"/>
        <v>3.1673039660163744</v>
      </c>
      <c r="P69" s="52">
        <f t="shared" si="39"/>
        <v>0.11588988256966386</v>
      </c>
    </row>
    <row r="70" spans="1:16" ht="20.100000000000001" customHeight="1" x14ac:dyDescent="0.25">
      <c r="A70" s="38" t="s">
        <v>156</v>
      </c>
      <c r="B70" s="19">
        <v>19349.230000000007</v>
      </c>
      <c r="C70" s="140">
        <v>15222.409999999996</v>
      </c>
      <c r="D70" s="247">
        <f t="shared" si="40"/>
        <v>0.11217541245525921</v>
      </c>
      <c r="E70" s="215">
        <f t="shared" si="41"/>
        <v>0.10383216448558145</v>
      </c>
      <c r="F70" s="52">
        <f>(C70-B70)/B70</f>
        <v>-0.21328083856566948</v>
      </c>
      <c r="H70" s="19">
        <v>8673.2989999999991</v>
      </c>
      <c r="I70" s="140">
        <v>6449.6850000000013</v>
      </c>
      <c r="J70" s="214">
        <f t="shared" si="42"/>
        <v>0.16754315521815671</v>
      </c>
      <c r="K70" s="215">
        <f t="shared" si="43"/>
        <v>0.13173286089647879</v>
      </c>
      <c r="L70" s="52">
        <f t="shared" si="37"/>
        <v>-0.256374650522252</v>
      </c>
      <c r="N70" s="40">
        <f t="shared" ref="N70" si="44">(H70/B70)*10</f>
        <v>4.4825034381213076</v>
      </c>
      <c r="O70" s="143">
        <f t="shared" ref="O70" si="45">(I70/C70)*10</f>
        <v>4.236967076829492</v>
      </c>
      <c r="P70" s="52">
        <f t="shared" ref="P70" si="46">(O70-N70)/N70</f>
        <v>-5.4776614157985778E-2</v>
      </c>
    </row>
    <row r="71" spans="1:16" ht="20.100000000000001" customHeight="1" x14ac:dyDescent="0.25">
      <c r="A71" s="38" t="s">
        <v>159</v>
      </c>
      <c r="B71" s="19">
        <v>34333.49</v>
      </c>
      <c r="C71" s="140">
        <v>25153.189999999991</v>
      </c>
      <c r="D71" s="247">
        <f t="shared" si="40"/>
        <v>0.19904530577074725</v>
      </c>
      <c r="E71" s="215">
        <f t="shared" si="41"/>
        <v>0.17157008393658313</v>
      </c>
      <c r="F71" s="52">
        <f t="shared" ref="F71:F96" si="47">(C71-B71)/B71</f>
        <v>-0.26738615852917974</v>
      </c>
      <c r="H71" s="19">
        <v>4231.918999999999</v>
      </c>
      <c r="I71" s="140">
        <v>4266.0460000000012</v>
      </c>
      <c r="J71" s="214">
        <f t="shared" si="42"/>
        <v>8.1748486001424203E-2</v>
      </c>
      <c r="K71" s="215">
        <f t="shared" si="43"/>
        <v>8.7132696293846887E-2</v>
      </c>
      <c r="L71" s="52">
        <f t="shared" ref="L71:L96" si="48">(I71-H71)/H71</f>
        <v>8.0641902645117343E-3</v>
      </c>
      <c r="N71" s="40">
        <f t="shared" ref="N71" si="49">(H71/B71)*10</f>
        <v>1.2325921425407085</v>
      </c>
      <c r="O71" s="143">
        <f t="shared" si="38"/>
        <v>1.6960258321111568</v>
      </c>
      <c r="P71" s="52">
        <f t="shared" ref="P71:P96" si="50">(O71-N71)/N71</f>
        <v>0.37598299841112492</v>
      </c>
    </row>
    <row r="72" spans="1:16" ht="20.100000000000001" customHeight="1" x14ac:dyDescent="0.25">
      <c r="A72" s="38" t="s">
        <v>167</v>
      </c>
      <c r="B72" s="19">
        <v>8799.36</v>
      </c>
      <c r="C72" s="140">
        <v>8490.4499999999989</v>
      </c>
      <c r="D72" s="247">
        <f t="shared" si="40"/>
        <v>5.1013494456487903E-2</v>
      </c>
      <c r="E72" s="215">
        <f t="shared" si="41"/>
        <v>5.7913418503154568E-2</v>
      </c>
      <c r="F72" s="52">
        <f t="shared" si="47"/>
        <v>-3.5105962251800321E-2</v>
      </c>
      <c r="H72" s="19">
        <v>3830.7190000000005</v>
      </c>
      <c r="I72" s="140">
        <v>3508.3270000000002</v>
      </c>
      <c r="J72" s="214">
        <f t="shared" si="42"/>
        <v>7.3998457566623987E-2</v>
      </c>
      <c r="K72" s="215">
        <f t="shared" si="43"/>
        <v>7.1656515422126935E-2</v>
      </c>
      <c r="L72" s="52">
        <f t="shared" si="48"/>
        <v>-8.4159657756154971E-2</v>
      </c>
      <c r="N72" s="40">
        <f t="shared" si="38"/>
        <v>4.3534063841006621</v>
      </c>
      <c r="O72" s="143">
        <f t="shared" si="38"/>
        <v>4.1320860496204563</v>
      </c>
      <c r="P72" s="52">
        <f t="shared" si="50"/>
        <v>-5.0838427418240358E-2</v>
      </c>
    </row>
    <row r="73" spans="1:16" ht="20.100000000000001" customHeight="1" x14ac:dyDescent="0.25">
      <c r="A73" s="38" t="s">
        <v>160</v>
      </c>
      <c r="B73" s="19">
        <v>9219.74</v>
      </c>
      <c r="C73" s="140">
        <v>7173.6900000000014</v>
      </c>
      <c r="D73" s="247">
        <f t="shared" si="40"/>
        <v>5.3450609519358191E-2</v>
      </c>
      <c r="E73" s="215">
        <f t="shared" si="41"/>
        <v>4.8931789384767006E-2</v>
      </c>
      <c r="F73" s="52">
        <f t="shared" si="47"/>
        <v>-0.22192057476675031</v>
      </c>
      <c r="H73" s="19">
        <v>3536.4920000000002</v>
      </c>
      <c r="I73" s="140">
        <v>2566.3280000000004</v>
      </c>
      <c r="J73" s="214">
        <f t="shared" si="42"/>
        <v>6.8314839380467521E-2</v>
      </c>
      <c r="K73" s="215">
        <f t="shared" si="43"/>
        <v>5.2416471415075098E-2</v>
      </c>
      <c r="L73" s="52">
        <f t="shared" si="48"/>
        <v>-0.27432947678094555</v>
      </c>
      <c r="N73" s="40">
        <f t="shared" si="38"/>
        <v>3.8357827878009578</v>
      </c>
      <c r="O73" s="143">
        <f t="shared" si="38"/>
        <v>3.5774169221140029</v>
      </c>
      <c r="P73" s="52">
        <f t="shared" si="50"/>
        <v>-6.7356750885019565E-2</v>
      </c>
    </row>
    <row r="74" spans="1:16" ht="20.100000000000001" customHeight="1" x14ac:dyDescent="0.25">
      <c r="A74" s="38" t="s">
        <v>165</v>
      </c>
      <c r="B74" s="19">
        <v>8170.130000000001</v>
      </c>
      <c r="C74" s="140">
        <v>9922.0199999999986</v>
      </c>
      <c r="D74" s="247">
        <f t="shared" si="40"/>
        <v>4.7365590391094982E-2</v>
      </c>
      <c r="E74" s="215">
        <f t="shared" si="41"/>
        <v>6.7678167430073752E-2</v>
      </c>
      <c r="F74" s="52">
        <f t="shared" si="47"/>
        <v>0.21442620864049866</v>
      </c>
      <c r="H74" s="19">
        <v>3041.9679999999994</v>
      </c>
      <c r="I74" s="140">
        <v>2138.5140000000001</v>
      </c>
      <c r="J74" s="214">
        <f t="shared" si="42"/>
        <v>5.8762060064188465E-2</v>
      </c>
      <c r="K74" s="215">
        <f t="shared" si="43"/>
        <v>4.3678500157321234E-2</v>
      </c>
      <c r="L74" s="52">
        <f t="shared" si="48"/>
        <v>-0.29699654960209954</v>
      </c>
      <c r="N74" s="40">
        <f t="shared" si="38"/>
        <v>3.7232798009333989</v>
      </c>
      <c r="O74" s="143">
        <f t="shared" si="38"/>
        <v>2.1553211946760844</v>
      </c>
      <c r="P74" s="52">
        <f t="shared" si="50"/>
        <v>-0.42112295881288286</v>
      </c>
    </row>
    <row r="75" spans="1:16" ht="20.100000000000001" customHeight="1" x14ac:dyDescent="0.25">
      <c r="A75" s="38" t="s">
        <v>170</v>
      </c>
      <c r="B75" s="19">
        <v>574.08999999999992</v>
      </c>
      <c r="C75" s="140">
        <v>543.95000000000016</v>
      </c>
      <c r="D75" s="247">
        <f t="shared" si="40"/>
        <v>3.32823489805226E-3</v>
      </c>
      <c r="E75" s="215">
        <f t="shared" si="41"/>
        <v>3.7102867333051771E-3</v>
      </c>
      <c r="F75" s="52">
        <f t="shared" si="47"/>
        <v>-5.2500479018968739E-2</v>
      </c>
      <c r="H75" s="19">
        <v>1562.8039999999999</v>
      </c>
      <c r="I75" s="140">
        <v>1510.6439999999998</v>
      </c>
      <c r="J75" s="214">
        <f t="shared" si="42"/>
        <v>3.0188871979111548E-2</v>
      </c>
      <c r="K75" s="215">
        <f t="shared" si="43"/>
        <v>3.0854445746745809E-2</v>
      </c>
      <c r="L75" s="52">
        <f t="shared" si="48"/>
        <v>-3.337590638365405E-2</v>
      </c>
      <c r="N75" s="40">
        <f t="shared" si="38"/>
        <v>27.222282220557755</v>
      </c>
      <c r="O75" s="143">
        <f t="shared" si="38"/>
        <v>27.771743726445433</v>
      </c>
      <c r="P75" s="52">
        <f t="shared" si="50"/>
        <v>2.0184255729768848E-2</v>
      </c>
    </row>
    <row r="76" spans="1:16" ht="20.100000000000001" customHeight="1" x14ac:dyDescent="0.25">
      <c r="A76" s="38" t="s">
        <v>171</v>
      </c>
      <c r="B76" s="19">
        <v>4169.43</v>
      </c>
      <c r="C76" s="140">
        <v>3934.68</v>
      </c>
      <c r="D76" s="247">
        <f t="shared" si="40"/>
        <v>2.4171893659506411E-2</v>
      </c>
      <c r="E76" s="215">
        <f t="shared" si="41"/>
        <v>2.6838479646660921E-2</v>
      </c>
      <c r="F76" s="52">
        <f t="shared" si="47"/>
        <v>-5.6302660075837813E-2</v>
      </c>
      <c r="H76" s="19">
        <v>1781.0840000000001</v>
      </c>
      <c r="I76" s="140">
        <v>1430.0929999999998</v>
      </c>
      <c r="J76" s="214">
        <f t="shared" si="42"/>
        <v>3.4405412873299478E-2</v>
      </c>
      <c r="K76" s="215">
        <f t="shared" si="43"/>
        <v>2.9209215990862809E-2</v>
      </c>
      <c r="L76" s="52">
        <f t="shared" si="48"/>
        <v>-0.19706594411044073</v>
      </c>
      <c r="N76" s="40">
        <f t="shared" si="38"/>
        <v>4.2717685630889592</v>
      </c>
      <c r="O76" s="143">
        <f t="shared" si="38"/>
        <v>3.634585277582929</v>
      </c>
      <c r="P76" s="52">
        <f t="shared" si="50"/>
        <v>-0.1491614716704775</v>
      </c>
    </row>
    <row r="77" spans="1:16" ht="20.100000000000001" customHeight="1" x14ac:dyDescent="0.25">
      <c r="A77" s="38" t="s">
        <v>220</v>
      </c>
      <c r="B77" s="19">
        <v>93.61</v>
      </c>
      <c r="C77" s="140">
        <v>2407.5099999999998</v>
      </c>
      <c r="D77" s="247">
        <f t="shared" si="40"/>
        <v>5.4269551604569331E-4</v>
      </c>
      <c r="E77" s="215">
        <f t="shared" si="41"/>
        <v>1.6421642454820376E-2</v>
      </c>
      <c r="F77" s="52">
        <f t="shared" si="47"/>
        <v>24.718512979382542</v>
      </c>
      <c r="H77" s="19">
        <v>49.452000000000005</v>
      </c>
      <c r="I77" s="140">
        <v>577.37</v>
      </c>
      <c r="J77" s="214">
        <f t="shared" si="42"/>
        <v>9.5527020478001373E-4</v>
      </c>
      <c r="K77" s="215">
        <f t="shared" si="43"/>
        <v>1.179260721970142E-2</v>
      </c>
      <c r="L77" s="52">
        <f t="shared" si="48"/>
        <v>10.675361967160073</v>
      </c>
      <c r="N77" s="40">
        <f t="shared" si="38"/>
        <v>5.2827689349428484</v>
      </c>
      <c r="O77" s="143">
        <f t="shared" si="38"/>
        <v>2.398203953462291</v>
      </c>
      <c r="P77" s="52">
        <f t="shared" si="50"/>
        <v>-0.54603277504730841</v>
      </c>
    </row>
    <row r="78" spans="1:16" ht="20.100000000000001" customHeight="1" x14ac:dyDescent="0.25">
      <c r="A78" s="38" t="s">
        <v>193</v>
      </c>
      <c r="B78" s="19">
        <v>1041.6399999999999</v>
      </c>
      <c r="C78" s="140">
        <v>1857.31</v>
      </c>
      <c r="D78" s="247">
        <f t="shared" si="40"/>
        <v>6.0388137734626209E-3</v>
      </c>
      <c r="E78" s="215">
        <f t="shared" si="41"/>
        <v>1.2668724428044923E-2</v>
      </c>
      <c r="F78" s="52">
        <f t="shared" si="47"/>
        <v>0.78306324641910852</v>
      </c>
      <c r="H78" s="19">
        <v>202.47199999999995</v>
      </c>
      <c r="I78" s="140">
        <v>571.51299999999992</v>
      </c>
      <c r="J78" s="214">
        <f t="shared" si="42"/>
        <v>3.9111758655305928E-3</v>
      </c>
      <c r="K78" s="215">
        <f t="shared" si="43"/>
        <v>1.1672979770256883E-2</v>
      </c>
      <c r="L78" s="52">
        <f t="shared" si="48"/>
        <v>1.8226767157928012</v>
      </c>
      <c r="N78" s="40">
        <f t="shared" si="38"/>
        <v>1.943780960792596</v>
      </c>
      <c r="O78" s="143">
        <f t="shared" si="38"/>
        <v>3.0771007532399004</v>
      </c>
      <c r="P78" s="52">
        <f t="shared" si="50"/>
        <v>0.58304912709155354</v>
      </c>
    </row>
    <row r="79" spans="1:16" ht="20.100000000000001" customHeight="1" x14ac:dyDescent="0.25">
      <c r="A79" s="38" t="s">
        <v>179</v>
      </c>
      <c r="B79" s="19">
        <v>1069.7299999999998</v>
      </c>
      <c r="C79" s="140">
        <v>1236.6199999999999</v>
      </c>
      <c r="D79" s="247">
        <f t="shared" si="40"/>
        <v>6.2016630101437821E-3</v>
      </c>
      <c r="E79" s="215">
        <f t="shared" si="41"/>
        <v>8.4349936209942942E-3</v>
      </c>
      <c r="F79" s="52">
        <f t="shared" si="47"/>
        <v>0.15601132996176617</v>
      </c>
      <c r="H79" s="19">
        <v>377.31399999999996</v>
      </c>
      <c r="I79" s="140">
        <v>504.27800000000002</v>
      </c>
      <c r="J79" s="214">
        <f t="shared" si="42"/>
        <v>7.2886197129815988E-3</v>
      </c>
      <c r="K79" s="215">
        <f t="shared" si="43"/>
        <v>1.0299725277615034E-2</v>
      </c>
      <c r="L79" s="52">
        <f t="shared" si="48"/>
        <v>0.33649427267474852</v>
      </c>
      <c r="N79" s="40">
        <f t="shared" si="38"/>
        <v>3.527189103792546</v>
      </c>
      <c r="O79" s="143">
        <f t="shared" si="38"/>
        <v>4.0778735585709445</v>
      </c>
      <c r="P79" s="52">
        <f t="shared" si="50"/>
        <v>0.15612558288589773</v>
      </c>
    </row>
    <row r="80" spans="1:16" ht="20.100000000000001" customHeight="1" x14ac:dyDescent="0.25">
      <c r="A80" s="38" t="s">
        <v>175</v>
      </c>
      <c r="B80" s="19">
        <v>1562.3600000000001</v>
      </c>
      <c r="C80" s="140">
        <v>1193.3399999999999</v>
      </c>
      <c r="D80" s="247">
        <f t="shared" si="40"/>
        <v>9.0576409192303121E-3</v>
      </c>
      <c r="E80" s="215">
        <f t="shared" si="41"/>
        <v>8.1397804399713173E-3</v>
      </c>
      <c r="F80" s="52">
        <f t="shared" si="47"/>
        <v>-0.23619396297908304</v>
      </c>
      <c r="H80" s="19">
        <v>522.77300000000002</v>
      </c>
      <c r="I80" s="140">
        <v>457.19200000000012</v>
      </c>
      <c r="J80" s="214">
        <f t="shared" si="42"/>
        <v>1.0098468631470155E-2</v>
      </c>
      <c r="K80" s="215">
        <f t="shared" si="43"/>
        <v>9.3380080017834884E-3</v>
      </c>
      <c r="L80" s="52">
        <f t="shared" si="48"/>
        <v>-0.12544833034605823</v>
      </c>
      <c r="N80" s="40">
        <f t="shared" si="38"/>
        <v>3.3460470058117209</v>
      </c>
      <c r="O80" s="143">
        <f t="shared" si="38"/>
        <v>3.8311964737627173</v>
      </c>
      <c r="P80" s="52">
        <f t="shared" si="50"/>
        <v>0.14499182680588302</v>
      </c>
    </row>
    <row r="81" spans="1:16" ht="20.100000000000001" customHeight="1" x14ac:dyDescent="0.25">
      <c r="A81" s="38" t="s">
        <v>194</v>
      </c>
      <c r="B81" s="19">
        <v>898.48</v>
      </c>
      <c r="C81" s="140">
        <v>1022.43</v>
      </c>
      <c r="D81" s="247">
        <f t="shared" si="40"/>
        <v>5.2088566099426827E-3</v>
      </c>
      <c r="E81" s="215">
        <f t="shared" si="41"/>
        <v>6.9740021412505026E-3</v>
      </c>
      <c r="F81" s="52">
        <f t="shared" si="47"/>
        <v>0.13795521324904275</v>
      </c>
      <c r="H81" s="19">
        <v>193.29600000000002</v>
      </c>
      <c r="I81" s="140">
        <v>378.22300000000001</v>
      </c>
      <c r="J81" s="214">
        <f t="shared" si="42"/>
        <v>3.7339219749081441E-3</v>
      </c>
      <c r="K81" s="215">
        <f t="shared" si="43"/>
        <v>7.7250901163155861E-3</v>
      </c>
      <c r="L81" s="52">
        <f t="shared" si="48"/>
        <v>0.95670370830229268</v>
      </c>
      <c r="N81" s="40">
        <f t="shared" ref="N81:N82" si="51">(H81/B81)*10</f>
        <v>2.1513667527379576</v>
      </c>
      <c r="O81" s="143">
        <f t="shared" ref="O81:O82" si="52">(I81/C81)*10</f>
        <v>3.6992556947663902</v>
      </c>
      <c r="P81" s="52">
        <f t="shared" ref="P81:P82" si="53">(O81-N81)/N81</f>
        <v>0.71949096547973368</v>
      </c>
    </row>
    <row r="82" spans="1:16" ht="20.100000000000001" customHeight="1" x14ac:dyDescent="0.25">
      <c r="A82" s="38" t="s">
        <v>190</v>
      </c>
      <c r="B82" s="19">
        <v>4961.45</v>
      </c>
      <c r="C82" s="140">
        <v>3363.4</v>
      </c>
      <c r="D82" s="247">
        <f t="shared" si="40"/>
        <v>2.8763558039578089E-2</v>
      </c>
      <c r="E82" s="215">
        <f t="shared" si="41"/>
        <v>2.2941774793268921E-2</v>
      </c>
      <c r="F82" s="52">
        <f t="shared" si="47"/>
        <v>-0.32209333964869136</v>
      </c>
      <c r="H82" s="19">
        <v>523.43200000000002</v>
      </c>
      <c r="I82" s="140">
        <v>376.79700000000003</v>
      </c>
      <c r="J82" s="214">
        <f t="shared" si="42"/>
        <v>1.0111198613370787E-2</v>
      </c>
      <c r="K82" s="215">
        <f t="shared" si="43"/>
        <v>7.6959644986089272E-3</v>
      </c>
      <c r="L82" s="52">
        <f t="shared" si="48"/>
        <v>-0.28014145103853028</v>
      </c>
      <c r="N82" s="40">
        <f t="shared" si="51"/>
        <v>1.0549980348486834</v>
      </c>
      <c r="O82" s="143">
        <f t="shared" si="52"/>
        <v>1.1202860200987097</v>
      </c>
      <c r="P82" s="52">
        <f t="shared" si="53"/>
        <v>6.1884461480907378E-2</v>
      </c>
    </row>
    <row r="83" spans="1:16" ht="20.100000000000001" customHeight="1" x14ac:dyDescent="0.25">
      <c r="A83" s="38" t="s">
        <v>200</v>
      </c>
      <c r="B83" s="19">
        <v>1535.69</v>
      </c>
      <c r="C83" s="140">
        <v>1632.4099999999999</v>
      </c>
      <c r="D83" s="247">
        <f t="shared" si="40"/>
        <v>8.9030240042325699E-3</v>
      </c>
      <c r="E83" s="215">
        <f t="shared" si="41"/>
        <v>1.1134679963810463E-2</v>
      </c>
      <c r="F83" s="52">
        <f t="shared" si="47"/>
        <v>6.2981461102175437E-2</v>
      </c>
      <c r="H83" s="19">
        <v>453.62</v>
      </c>
      <c r="I83" s="140">
        <v>323.23599999999999</v>
      </c>
      <c r="J83" s="214">
        <f t="shared" si="42"/>
        <v>8.7626318509324147E-3</v>
      </c>
      <c r="K83" s="215">
        <f t="shared" si="43"/>
        <v>6.6019973106801666E-3</v>
      </c>
      <c r="L83" s="52">
        <f>(I83-H83)/H83</f>
        <v>-0.28743000749526038</v>
      </c>
      <c r="N83" s="40">
        <f t="shared" si="38"/>
        <v>2.9538513632308607</v>
      </c>
      <c r="O83" s="143">
        <f t="shared" si="38"/>
        <v>1.9801152896637488</v>
      </c>
      <c r="P83" s="52">
        <f>(O83-N83)/N83</f>
        <v>-0.32964965187079004</v>
      </c>
    </row>
    <row r="84" spans="1:16" ht="20.100000000000001" customHeight="1" x14ac:dyDescent="0.25">
      <c r="A84" s="38" t="s">
        <v>196</v>
      </c>
      <c r="B84" s="19">
        <v>279.75999999999993</v>
      </c>
      <c r="C84" s="140">
        <v>735.6</v>
      </c>
      <c r="D84" s="247">
        <f t="shared" si="40"/>
        <v>1.621883319826334E-3</v>
      </c>
      <c r="E84" s="215">
        <f t="shared" si="41"/>
        <v>5.0175327162777601E-3</v>
      </c>
      <c r="F84" s="52">
        <f t="shared" si="47"/>
        <v>1.6293966256791543</v>
      </c>
      <c r="H84" s="19">
        <v>151.245</v>
      </c>
      <c r="I84" s="140">
        <v>300.77399999999994</v>
      </c>
      <c r="J84" s="214">
        <f t="shared" si="42"/>
        <v>2.9216177732337045E-3</v>
      </c>
      <c r="K84" s="215">
        <f t="shared" si="43"/>
        <v>6.1432177700581504E-3</v>
      </c>
      <c r="L84" s="52">
        <f>(I84-H84)/H84</f>
        <v>0.98865417038579739</v>
      </c>
      <c r="N84" s="40">
        <f t="shared" ref="N84:N85" si="54">(H84/B84)*10</f>
        <v>5.4062410637689462</v>
      </c>
      <c r="O84" s="143">
        <f t="shared" ref="O84:O85" si="55">(I84/C84)*10</f>
        <v>4.0888254486133757</v>
      </c>
      <c r="P84" s="52">
        <f t="shared" ref="P84:P85" si="56">(O84-N84)/N84</f>
        <v>-0.24368421600444465</v>
      </c>
    </row>
    <row r="85" spans="1:16" ht="20.100000000000001" customHeight="1" x14ac:dyDescent="0.25">
      <c r="A85" s="38" t="s">
        <v>191</v>
      </c>
      <c r="B85" s="19">
        <v>332.91999999999996</v>
      </c>
      <c r="C85" s="140">
        <v>583.04999999999995</v>
      </c>
      <c r="D85" s="247">
        <f t="shared" si="40"/>
        <v>1.9300736160873006E-3</v>
      </c>
      <c r="E85" s="215">
        <f t="shared" si="41"/>
        <v>3.9769881052552306E-3</v>
      </c>
      <c r="F85" s="52">
        <f t="shared" si="47"/>
        <v>0.75132163883215197</v>
      </c>
      <c r="H85" s="19">
        <v>307.976</v>
      </c>
      <c r="I85" s="140">
        <v>271.71600000000001</v>
      </c>
      <c r="J85" s="214">
        <f t="shared" si="42"/>
        <v>5.9492092652942141E-3</v>
      </c>
      <c r="K85" s="215">
        <f t="shared" si="43"/>
        <v>5.5497169290201964E-3</v>
      </c>
      <c r="L85" s="52">
        <f t="shared" si="48"/>
        <v>-0.11773644699586978</v>
      </c>
      <c r="N85" s="40">
        <f t="shared" si="54"/>
        <v>9.2507509311546325</v>
      </c>
      <c r="O85" s="143">
        <f t="shared" si="55"/>
        <v>4.6602521224594806</v>
      </c>
      <c r="P85" s="52">
        <f t="shared" si="56"/>
        <v>-0.49622985667415315</v>
      </c>
    </row>
    <row r="86" spans="1:16" ht="20.100000000000001" customHeight="1" x14ac:dyDescent="0.25">
      <c r="A86" s="38" t="s">
        <v>197</v>
      </c>
      <c r="B86" s="19">
        <v>5736.2300000000014</v>
      </c>
      <c r="C86" s="140">
        <v>2119.0100000000002</v>
      </c>
      <c r="D86" s="247">
        <f t="shared" si="40"/>
        <v>3.3255275077521504E-2</v>
      </c>
      <c r="E86" s="215">
        <f t="shared" si="41"/>
        <v>1.4453781948232377E-2</v>
      </c>
      <c r="F86" s="52">
        <f t="shared" si="47"/>
        <v>-0.63059186957287283</v>
      </c>
      <c r="H86" s="19">
        <v>398.22500000000008</v>
      </c>
      <c r="I86" s="140">
        <v>241.505</v>
      </c>
      <c r="J86" s="214">
        <f t="shared" si="42"/>
        <v>7.6925600036099858E-3</v>
      </c>
      <c r="K86" s="215">
        <f t="shared" si="43"/>
        <v>4.9326664125153566E-3</v>
      </c>
      <c r="L86" s="52">
        <f t="shared" si="48"/>
        <v>-0.39354636198129211</v>
      </c>
      <c r="N86" s="40">
        <f t="shared" ref="N86:O96" si="57">(H86/B86)*10</f>
        <v>0.69422774191411429</v>
      </c>
      <c r="O86" s="143">
        <f t="shared" si="57"/>
        <v>1.1397067498501658</v>
      </c>
      <c r="P86" s="52">
        <f t="shared" si="50"/>
        <v>0.6416900118508424</v>
      </c>
    </row>
    <row r="87" spans="1:16" ht="20.100000000000001" customHeight="1" x14ac:dyDescent="0.25">
      <c r="A87" s="38" t="s">
        <v>199</v>
      </c>
      <c r="B87" s="19">
        <v>110.53999999999999</v>
      </c>
      <c r="C87" s="140">
        <v>97.379999999999981</v>
      </c>
      <c r="D87" s="247">
        <f t="shared" si="40"/>
        <v>6.4084566118674221E-4</v>
      </c>
      <c r="E87" s="215">
        <f t="shared" si="41"/>
        <v>6.6422965730169681E-4</v>
      </c>
      <c r="F87" s="52">
        <f t="shared" si="47"/>
        <v>-0.11905192690428815</v>
      </c>
      <c r="H87" s="19">
        <v>211.57400000000001</v>
      </c>
      <c r="I87" s="140">
        <v>236.29499999999999</v>
      </c>
      <c r="J87" s="214">
        <f t="shared" si="42"/>
        <v>4.0870002892931852E-3</v>
      </c>
      <c r="K87" s="215">
        <f t="shared" si="43"/>
        <v>4.8262537419321173E-3</v>
      </c>
      <c r="L87" s="52">
        <f t="shared" si="48"/>
        <v>0.11684327941996642</v>
      </c>
      <c r="N87" s="40">
        <f t="shared" ref="N87" si="58">(H87/B87)*10</f>
        <v>19.140039804595624</v>
      </c>
      <c r="O87" s="143">
        <f t="shared" ref="O87" si="59">(I87/C87)*10</f>
        <v>24.265249537892792</v>
      </c>
      <c r="P87" s="52">
        <f t="shared" ref="P87" si="60">(O87-N87)/N87</f>
        <v>0.26777424632453373</v>
      </c>
    </row>
    <row r="88" spans="1:16" ht="20.100000000000001" customHeight="1" x14ac:dyDescent="0.25">
      <c r="A88" s="38" t="s">
        <v>178</v>
      </c>
      <c r="B88" s="19">
        <v>961.95999999999981</v>
      </c>
      <c r="C88" s="140">
        <v>869.07</v>
      </c>
      <c r="D88" s="247">
        <f t="shared" si="40"/>
        <v>5.5768761736493437E-3</v>
      </c>
      <c r="E88" s="215">
        <f t="shared" si="41"/>
        <v>5.9279325145942261E-3</v>
      </c>
      <c r="F88" s="52">
        <f t="shared" si="47"/>
        <v>-9.6563266663894323E-2</v>
      </c>
      <c r="H88" s="19">
        <v>263.70900000000006</v>
      </c>
      <c r="I88" s="140">
        <v>234.54599999999999</v>
      </c>
      <c r="J88" s="214">
        <f t="shared" si="42"/>
        <v>5.0940983263029335E-3</v>
      </c>
      <c r="K88" s="215">
        <f t="shared" si="43"/>
        <v>4.7905309471432339E-3</v>
      </c>
      <c r="L88" s="52">
        <f t="shared" ref="L88:L92" si="61">(I88-H88)/H88</f>
        <v>-0.11058780701455036</v>
      </c>
      <c r="N88" s="40">
        <f t="shared" ref="N88:N89" si="62">(H88/B88)*10</f>
        <v>2.7413717826105048</v>
      </c>
      <c r="O88" s="143">
        <f t="shared" ref="O88:O89" si="63">(I88/C88)*10</f>
        <v>2.6988159756981602</v>
      </c>
      <c r="P88" s="52">
        <f t="shared" ref="P88:P89" si="64">(O88-N88)/N88</f>
        <v>-1.5523544519678512E-2</v>
      </c>
    </row>
    <row r="89" spans="1:16" ht="20.100000000000001" customHeight="1" x14ac:dyDescent="0.25">
      <c r="A89" s="38" t="s">
        <v>212</v>
      </c>
      <c r="B89" s="19">
        <v>48.42</v>
      </c>
      <c r="C89" s="140">
        <v>359.59999999999997</v>
      </c>
      <c r="D89" s="247">
        <f t="shared" si="40"/>
        <v>2.8071057458532711E-4</v>
      </c>
      <c r="E89" s="215">
        <f t="shared" si="41"/>
        <v>2.4528341011058759E-3</v>
      </c>
      <c r="F89" s="52">
        <f t="shared" si="47"/>
        <v>6.4266831887649722</v>
      </c>
      <c r="H89" s="19">
        <v>43.634999999999998</v>
      </c>
      <c r="I89" s="140">
        <v>233.20699999999999</v>
      </c>
      <c r="J89" s="214">
        <f t="shared" si="42"/>
        <v>8.4290251932330124E-4</v>
      </c>
      <c r="K89" s="215">
        <f t="shared" si="43"/>
        <v>4.7631822780624363E-3</v>
      </c>
      <c r="L89" s="52">
        <f t="shared" si="61"/>
        <v>4.3444940987739207</v>
      </c>
      <c r="N89" s="40">
        <f t="shared" si="62"/>
        <v>9.0117719950433699</v>
      </c>
      <c r="O89" s="143">
        <f t="shared" si="63"/>
        <v>6.4851779755283658</v>
      </c>
      <c r="P89" s="52">
        <f t="shared" si="64"/>
        <v>-0.28036595032638134</v>
      </c>
    </row>
    <row r="90" spans="1:16" ht="20.100000000000001" customHeight="1" x14ac:dyDescent="0.25">
      <c r="A90" s="38" t="s">
        <v>205</v>
      </c>
      <c r="B90" s="19">
        <v>1025.49</v>
      </c>
      <c r="C90" s="140">
        <v>612.69000000000005</v>
      </c>
      <c r="D90" s="247">
        <f t="shared" si="40"/>
        <v>5.9451856078378169E-3</v>
      </c>
      <c r="E90" s="215">
        <f t="shared" si="41"/>
        <v>4.1791627514086742E-3</v>
      </c>
      <c r="F90" s="52">
        <f t="shared" si="47"/>
        <v>-0.40253927390808292</v>
      </c>
      <c r="H90" s="19">
        <v>331.94200000000001</v>
      </c>
      <c r="I90" s="140">
        <v>221.47700000000003</v>
      </c>
      <c r="J90" s="214">
        <f t="shared" si="42"/>
        <v>6.4121633566910797E-3</v>
      </c>
      <c r="K90" s="215">
        <f t="shared" si="43"/>
        <v>4.5236005840237833E-3</v>
      </c>
      <c r="L90" s="52">
        <f t="shared" si="61"/>
        <v>-0.3327840405854034</v>
      </c>
      <c r="N90" s="40">
        <f t="shared" ref="N90:N94" si="65">(H90/B90)*10</f>
        <v>3.2369111351646529</v>
      </c>
      <c r="O90" s="143">
        <f t="shared" ref="O90:O94" si="66">(I90/C90)*10</f>
        <v>3.614829685485319</v>
      </c>
      <c r="P90" s="52">
        <f t="shared" ref="P90:P94" si="67">(O90-N90)/N90</f>
        <v>0.11675283458204744</v>
      </c>
    </row>
    <row r="91" spans="1:16" ht="20.100000000000001" customHeight="1" x14ac:dyDescent="0.25">
      <c r="A91" s="38" t="s">
        <v>201</v>
      </c>
      <c r="B91" s="19">
        <v>494.79</v>
      </c>
      <c r="C91" s="140">
        <v>902.09000000000015</v>
      </c>
      <c r="D91" s="247">
        <f t="shared" si="40"/>
        <v>2.8685003139007435E-3</v>
      </c>
      <c r="E91" s="215">
        <f t="shared" si="41"/>
        <v>6.153162164256396E-3</v>
      </c>
      <c r="F91" s="52">
        <f t="shared" si="47"/>
        <v>0.82317750965055903</v>
      </c>
      <c r="H91" s="19">
        <v>86.50500000000001</v>
      </c>
      <c r="I91" s="140">
        <v>187.33600000000001</v>
      </c>
      <c r="J91" s="214">
        <f t="shared" si="42"/>
        <v>1.6710274420548227E-3</v>
      </c>
      <c r="K91" s="215">
        <f t="shared" si="43"/>
        <v>3.8262810089024113E-3</v>
      </c>
      <c r="L91" s="52">
        <f t="shared" si="61"/>
        <v>1.1656089243396335</v>
      </c>
      <c r="N91" s="40">
        <f t="shared" si="65"/>
        <v>1.7483174680167346</v>
      </c>
      <c r="O91" s="143">
        <f t="shared" si="66"/>
        <v>2.0766885787449145</v>
      </c>
      <c r="P91" s="52">
        <f t="shared" si="67"/>
        <v>0.18782121481671132</v>
      </c>
    </row>
    <row r="92" spans="1:16" ht="20.100000000000001" customHeight="1" x14ac:dyDescent="0.25">
      <c r="A92" s="38" t="s">
        <v>195</v>
      </c>
      <c r="B92" s="19">
        <v>281.42</v>
      </c>
      <c r="C92" s="140">
        <v>270.98</v>
      </c>
      <c r="D92" s="247">
        <f t="shared" si="40"/>
        <v>1.6315070198224444E-3</v>
      </c>
      <c r="E92" s="215">
        <f t="shared" si="41"/>
        <v>1.84835646473212E-3</v>
      </c>
      <c r="F92" s="52">
        <f t="shared" si="47"/>
        <v>-3.7097576575936313E-2</v>
      </c>
      <c r="H92" s="19">
        <v>177.73400000000001</v>
      </c>
      <c r="I92" s="140">
        <v>162.60599999999999</v>
      </c>
      <c r="J92" s="214">
        <f t="shared" si="42"/>
        <v>3.4333089577038532E-3</v>
      </c>
      <c r="K92" s="215">
        <f t="shared" si="43"/>
        <v>3.3211782558268854E-3</v>
      </c>
      <c r="L92" s="52">
        <f t="shared" si="61"/>
        <v>-8.5115959805102087E-2</v>
      </c>
      <c r="N92" s="40">
        <f t="shared" si="65"/>
        <v>6.3156136735128987</v>
      </c>
      <c r="O92" s="143">
        <f t="shared" si="66"/>
        <v>6.0006642556646241</v>
      </c>
      <c r="P92" s="52">
        <f t="shared" si="67"/>
        <v>-4.9868379246999127E-2</v>
      </c>
    </row>
    <row r="93" spans="1:16" ht="20.100000000000001" customHeight="1" x14ac:dyDescent="0.25">
      <c r="A93" s="38" t="s">
        <v>222</v>
      </c>
      <c r="B93" s="19"/>
      <c r="C93" s="140">
        <v>68.239999999999995</v>
      </c>
      <c r="D93" s="247">
        <f t="shared" si="40"/>
        <v>0</v>
      </c>
      <c r="E93" s="215">
        <f t="shared" si="41"/>
        <v>4.6546551462587585E-4</v>
      </c>
      <c r="F93" s="52"/>
      <c r="H93" s="19"/>
      <c r="I93" s="140">
        <v>154.99</v>
      </c>
      <c r="J93" s="214">
        <f t="shared" si="42"/>
        <v>0</v>
      </c>
      <c r="K93" s="215">
        <f t="shared" si="43"/>
        <v>3.1656237646249773E-3</v>
      </c>
      <c r="L93" s="52"/>
      <c r="N93" s="40"/>
      <c r="O93" s="143">
        <f t="shared" si="66"/>
        <v>22.712485345838221</v>
      </c>
      <c r="P93" s="52"/>
    </row>
    <row r="94" spans="1:16" ht="20.100000000000001" customHeight="1" x14ac:dyDescent="0.25">
      <c r="A94" s="38" t="s">
        <v>202</v>
      </c>
      <c r="B94" s="19">
        <v>108</v>
      </c>
      <c r="C94" s="140">
        <v>426.31</v>
      </c>
      <c r="D94" s="247">
        <f t="shared" si="40"/>
        <v>6.2612024071076683E-4</v>
      </c>
      <c r="E94" s="215">
        <f t="shared" si="41"/>
        <v>2.9078634750902281E-3</v>
      </c>
      <c r="F94" s="52">
        <f t="shared" si="47"/>
        <v>2.9473148148148147</v>
      </c>
      <c r="H94" s="19">
        <v>28.8</v>
      </c>
      <c r="I94" s="140">
        <v>148.77600000000001</v>
      </c>
      <c r="J94" s="214">
        <f t="shared" si="42"/>
        <v>5.5633304816113394E-4</v>
      </c>
      <c r="K94" s="215">
        <f t="shared" si="43"/>
        <v>3.0387046984053528E-3</v>
      </c>
      <c r="L94" s="52">
        <f t="shared" si="48"/>
        <v>4.1658333333333335</v>
      </c>
      <c r="N94" s="40">
        <f t="shared" si="65"/>
        <v>2.6666666666666665</v>
      </c>
      <c r="O94" s="143">
        <f t="shared" si="66"/>
        <v>3.4898548004972909</v>
      </c>
      <c r="P94" s="52">
        <f t="shared" si="67"/>
        <v>0.30869555018648415</v>
      </c>
    </row>
    <row r="95" spans="1:16" ht="20.100000000000001" customHeight="1" thickBot="1" x14ac:dyDescent="0.3">
      <c r="A95" s="8" t="s">
        <v>17</v>
      </c>
      <c r="B95" s="19">
        <f>B96-SUM(B68:B94)</f>
        <v>16399.48000000001</v>
      </c>
      <c r="C95" s="140">
        <f>C96-SUM(C68:C94)</f>
        <v>5611.8800000000338</v>
      </c>
      <c r="D95" s="247">
        <f t="shared" si="40"/>
        <v>9.5074503380846415E-2</v>
      </c>
      <c r="E95" s="215">
        <f t="shared" si="41"/>
        <v>3.8278672511997014E-2</v>
      </c>
      <c r="F95" s="52">
        <f t="shared" si="47"/>
        <v>-0.65780134492069076</v>
      </c>
      <c r="H95" s="19">
        <f>H96-SUM(H68:H94)</f>
        <v>2559.8559999999852</v>
      </c>
      <c r="I95" s="140">
        <f>I96-SUM(I68:I94)</f>
        <v>1717.0179999999891</v>
      </c>
      <c r="J95" s="214">
        <f t="shared" si="42"/>
        <v>4.9449044837970808E-2</v>
      </c>
      <c r="K95" s="215">
        <f t="shared" si="43"/>
        <v>3.5069572134259076E-2</v>
      </c>
      <c r="L95" s="52">
        <f t="shared" si="48"/>
        <v>-0.32925211418142308</v>
      </c>
      <c r="N95" s="40">
        <f t="shared" si="57"/>
        <v>1.5609372980118783</v>
      </c>
      <c r="O95" s="143">
        <f t="shared" si="57"/>
        <v>3.0596128213717662</v>
      </c>
      <c r="P95" s="52">
        <f t="shared" si="50"/>
        <v>0.96011257163802066</v>
      </c>
    </row>
    <row r="96" spans="1:16" s="1" customFormat="1" ht="26.25" customHeight="1" thickBot="1" x14ac:dyDescent="0.3">
      <c r="A96" s="12" t="s">
        <v>18</v>
      </c>
      <c r="B96" s="17">
        <v>172490.83000000007</v>
      </c>
      <c r="C96" s="145">
        <v>146605.92000000001</v>
      </c>
      <c r="D96" s="243">
        <f>SUM(D68:D95)</f>
        <v>0.99999999999999967</v>
      </c>
      <c r="E96" s="244">
        <f>SUM(E68:E95)</f>
        <v>1.0000000000000004</v>
      </c>
      <c r="F96" s="57">
        <f t="shared" si="47"/>
        <v>-0.15006542666644976</v>
      </c>
      <c r="H96" s="17">
        <v>51767.551999999996</v>
      </c>
      <c r="I96" s="145">
        <v>48960.334999999992</v>
      </c>
      <c r="J96" s="269">
        <f>SUM(J68:J95)</f>
        <v>0.99999999999999989</v>
      </c>
      <c r="K96" s="243">
        <f>SUM(K68:K95)</f>
        <v>0.99999999999999967</v>
      </c>
      <c r="L96" s="57">
        <f t="shared" si="48"/>
        <v>-5.422734689096375E-2</v>
      </c>
      <c r="N96" s="37">
        <f t="shared" si="57"/>
        <v>3.0011770480784383</v>
      </c>
      <c r="O96" s="150">
        <f t="shared" si="57"/>
        <v>3.3395878556609437</v>
      </c>
      <c r="P96" s="57">
        <f t="shared" si="50"/>
        <v>0.112759361464256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55" t="s">
        <v>16</v>
      </c>
      <c r="B4" s="343"/>
      <c r="C4" s="343"/>
      <c r="D4" s="343"/>
      <c r="E4" s="370" t="s">
        <v>1</v>
      </c>
      <c r="F4" s="371"/>
      <c r="G4" s="368" t="s">
        <v>104</v>
      </c>
      <c r="H4" s="368"/>
      <c r="I4" s="130" t="s">
        <v>0</v>
      </c>
      <c r="K4" s="372" t="s">
        <v>19</v>
      </c>
      <c r="L4" s="371"/>
      <c r="M4" s="368" t="s">
        <v>104</v>
      </c>
      <c r="N4" s="368"/>
      <c r="O4" s="130" t="s">
        <v>0</v>
      </c>
      <c r="Q4" s="378" t="s">
        <v>22</v>
      </c>
      <c r="R4" s="368"/>
      <c r="S4" s="130" t="s">
        <v>0</v>
      </c>
    </row>
    <row r="5" spans="1:19" x14ac:dyDescent="0.25">
      <c r="A5" s="369"/>
      <c r="B5" s="344"/>
      <c r="C5" s="344"/>
      <c r="D5" s="344"/>
      <c r="E5" s="373" t="s">
        <v>214</v>
      </c>
      <c r="F5" s="374"/>
      <c r="G5" s="375" t="str">
        <f>E5</f>
        <v>jan-nov</v>
      </c>
      <c r="H5" s="375"/>
      <c r="I5" s="131" t="s">
        <v>152</v>
      </c>
      <c r="K5" s="376" t="str">
        <f>E5</f>
        <v>jan-nov</v>
      </c>
      <c r="L5" s="374"/>
      <c r="M5" s="364" t="str">
        <f>E5</f>
        <v>jan-nov</v>
      </c>
      <c r="N5" s="365"/>
      <c r="O5" s="131" t="str">
        <f>I5</f>
        <v>2025/2024</v>
      </c>
      <c r="Q5" s="376" t="str">
        <f>E5</f>
        <v>jan-nov</v>
      </c>
      <c r="R5" s="374"/>
      <c r="S5" s="131" t="str">
        <f>O5</f>
        <v>2025/2024</v>
      </c>
    </row>
    <row r="6" spans="1:19" ht="15.75" thickBot="1" x14ac:dyDescent="0.3">
      <c r="A6" s="356"/>
      <c r="B6" s="379"/>
      <c r="C6" s="379"/>
      <c r="D6" s="379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967681.73000000115</v>
      </c>
      <c r="F7" s="145">
        <v>966852.2200000002</v>
      </c>
      <c r="G7" s="243">
        <f>E7/E15</f>
        <v>0.37662859867062187</v>
      </c>
      <c r="H7" s="244">
        <f>F7/F15</f>
        <v>0.37329805473724093</v>
      </c>
      <c r="I7" s="164">
        <f t="shared" ref="I7:I18" si="0">(F7-E7)/E7</f>
        <v>-8.5721366259641969E-4</v>
      </c>
      <c r="J7" s="1"/>
      <c r="K7" s="17">
        <v>189075.30900000039</v>
      </c>
      <c r="L7" s="145">
        <v>191521.98899999988</v>
      </c>
      <c r="M7" s="243">
        <f>K7/K15</f>
        <v>0.32536879212438136</v>
      </c>
      <c r="N7" s="244">
        <f>L7/L15</f>
        <v>0.33250863644973427</v>
      </c>
      <c r="O7" s="164">
        <f t="shared" ref="O7:O18" si="1">(L7-K7)/K7</f>
        <v>1.2940240652995538E-2</v>
      </c>
      <c r="P7" s="1"/>
      <c r="Q7" s="187">
        <f t="shared" ref="Q7:Q18" si="2">(K7/E7)*10</f>
        <v>1.9538997496625277</v>
      </c>
      <c r="R7" s="188">
        <f t="shared" ref="R7:R18" si="3">(L7/F7)*10</f>
        <v>1.9808817215106549</v>
      </c>
      <c r="S7" s="55">
        <f>(R7-Q7)/Q7</f>
        <v>1.3809291829218711E-2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605608.15000000119</v>
      </c>
      <c r="F8" s="181">
        <v>599623.25</v>
      </c>
      <c r="G8" s="245">
        <f>E8/E7</f>
        <v>0.62583402292817958</v>
      </c>
      <c r="H8" s="246">
        <f>F8/F7</f>
        <v>0.62018086900602021</v>
      </c>
      <c r="I8" s="206">
        <f t="shared" si="0"/>
        <v>-9.8824627772944856E-3</v>
      </c>
      <c r="K8" s="180">
        <v>154949.55900000042</v>
      </c>
      <c r="L8" s="181">
        <v>155982.45399999991</v>
      </c>
      <c r="M8" s="250">
        <f>K8/K7</f>
        <v>0.8195123933395243</v>
      </c>
      <c r="N8" s="246">
        <f>L8/L7</f>
        <v>0.8144362682031252</v>
      </c>
      <c r="O8" s="207">
        <f t="shared" si="1"/>
        <v>6.6660080007035841E-3</v>
      </c>
      <c r="Q8" s="189">
        <f t="shared" si="2"/>
        <v>2.5585778361800466</v>
      </c>
      <c r="R8" s="190">
        <f t="shared" si="3"/>
        <v>2.6013409920312447</v>
      </c>
      <c r="S8" s="182">
        <f t="shared" ref="S8:S18" si="4">(R8-Q8)/Q8</f>
        <v>1.6713642730151759E-2</v>
      </c>
    </row>
    <row r="9" spans="1:19" ht="24" customHeight="1" x14ac:dyDescent="0.25">
      <c r="A9" s="8"/>
      <c r="B9" t="s">
        <v>37</v>
      </c>
      <c r="E9" s="19">
        <v>146301.47999999995</v>
      </c>
      <c r="F9" s="140">
        <v>136139.23000000013</v>
      </c>
      <c r="G9" s="247">
        <f>E9/E7</f>
        <v>0.15118760173347467</v>
      </c>
      <c r="H9" s="215">
        <f>F9/F7</f>
        <v>0.14080665812609924</v>
      </c>
      <c r="I9" s="182">
        <f t="shared" si="0"/>
        <v>-6.9461019806497021E-2</v>
      </c>
      <c r="K9" s="19">
        <v>21230.999999999978</v>
      </c>
      <c r="L9" s="140">
        <v>20639.055999999986</v>
      </c>
      <c r="M9" s="247">
        <f>K9/K7</f>
        <v>0.11228859078580131</v>
      </c>
      <c r="N9" s="215">
        <f>L9/L7</f>
        <v>0.10776337541064279</v>
      </c>
      <c r="O9" s="182">
        <f t="shared" si="1"/>
        <v>-2.7881117234232623E-2</v>
      </c>
      <c r="Q9" s="189">
        <f t="shared" si="2"/>
        <v>1.4511814918071906</v>
      </c>
      <c r="R9" s="190">
        <f t="shared" si="3"/>
        <v>1.5160256158346104</v>
      </c>
      <c r="S9" s="182">
        <f t="shared" si="4"/>
        <v>4.4683676296524338E-2</v>
      </c>
    </row>
    <row r="10" spans="1:19" ht="24" customHeight="1" thickBot="1" x14ac:dyDescent="0.3">
      <c r="A10" s="8"/>
      <c r="B10" t="s">
        <v>36</v>
      </c>
      <c r="E10" s="19">
        <v>215772.09999999998</v>
      </c>
      <c r="F10" s="140">
        <v>231089.74000000008</v>
      </c>
      <c r="G10" s="247">
        <f>E10/E7</f>
        <v>0.22297837533834572</v>
      </c>
      <c r="H10" s="215">
        <f>F10/F7</f>
        <v>0.23901247286788049</v>
      </c>
      <c r="I10" s="186">
        <f t="shared" si="0"/>
        <v>7.0989900918608587E-2</v>
      </c>
      <c r="K10" s="19">
        <v>12894.749999999993</v>
      </c>
      <c r="L10" s="140">
        <v>14900.479000000005</v>
      </c>
      <c r="M10" s="247">
        <f>K10/K7</f>
        <v>6.819901587467439E-2</v>
      </c>
      <c r="N10" s="215">
        <f>L10/L7</f>
        <v>7.7800356386232047E-2</v>
      </c>
      <c r="O10" s="209">
        <f t="shared" si="1"/>
        <v>0.15554617189166237</v>
      </c>
      <c r="Q10" s="189">
        <f t="shared" si="2"/>
        <v>0.59760970023464544</v>
      </c>
      <c r="R10" s="190">
        <f t="shared" si="3"/>
        <v>0.64479188907305018</v>
      </c>
      <c r="S10" s="182">
        <f t="shared" si="4"/>
        <v>7.8951511027814877E-2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1601644.4800000018</v>
      </c>
      <c r="F11" s="145">
        <v>1623175.2600000054</v>
      </c>
      <c r="G11" s="243">
        <f>E11/E15</f>
        <v>0.62337140132937807</v>
      </c>
      <c r="H11" s="244">
        <f>F11/F15</f>
        <v>0.62670194526275913</v>
      </c>
      <c r="I11" s="164">
        <f t="shared" si="0"/>
        <v>1.3442920865936176E-2</v>
      </c>
      <c r="J11" s="1"/>
      <c r="K11" s="17">
        <v>392035.45999999961</v>
      </c>
      <c r="L11" s="145">
        <v>384469.03199999908</v>
      </c>
      <c r="M11" s="243">
        <f>K11/K15</f>
        <v>0.6746312078756187</v>
      </c>
      <c r="N11" s="244">
        <f>L11/L15</f>
        <v>0.66749136355026584</v>
      </c>
      <c r="O11" s="164">
        <f t="shared" si="1"/>
        <v>-1.9300366349514774E-2</v>
      </c>
      <c r="Q11" s="191">
        <f t="shared" si="2"/>
        <v>2.4477058729038244</v>
      </c>
      <c r="R11" s="192">
        <f t="shared" si="3"/>
        <v>2.3686230407429805</v>
      </c>
      <c r="S11" s="57">
        <f t="shared" si="4"/>
        <v>-3.2308960417300601E-2</v>
      </c>
    </row>
    <row r="12" spans="1:19" s="3" customFormat="1" ht="24" customHeight="1" x14ac:dyDescent="0.25">
      <c r="A12" s="46"/>
      <c r="B12" s="3" t="s">
        <v>33</v>
      </c>
      <c r="E12" s="31">
        <v>1165242.870000002</v>
      </c>
      <c r="F12" s="141">
        <v>1167919.9400000055</v>
      </c>
      <c r="G12" s="247">
        <f>E12/E11</f>
        <v>0.72752903940330171</v>
      </c>
      <c r="H12" s="215">
        <f>F12/F11</f>
        <v>0.71952793316970698</v>
      </c>
      <c r="I12" s="206">
        <f t="shared" si="0"/>
        <v>2.2974352119430287E-3</v>
      </c>
      <c r="K12" s="31">
        <v>349035.03299999965</v>
      </c>
      <c r="L12" s="141">
        <v>338016.41099999903</v>
      </c>
      <c r="M12" s="247">
        <f>K12/K11</f>
        <v>0.89031495518288062</v>
      </c>
      <c r="N12" s="215">
        <f>L12/L11</f>
        <v>0.87917721029869533</v>
      </c>
      <c r="O12" s="206">
        <f t="shared" si="1"/>
        <v>-3.15688138961129E-2</v>
      </c>
      <c r="Q12" s="189">
        <f t="shared" si="2"/>
        <v>2.9953844128649254</v>
      </c>
      <c r="R12" s="190">
        <f t="shared" si="3"/>
        <v>2.8941745013788993</v>
      </c>
      <c r="S12" s="182">
        <f t="shared" si="4"/>
        <v>-3.3788621938252064E-2</v>
      </c>
    </row>
    <row r="13" spans="1:19" ht="24" customHeight="1" x14ac:dyDescent="0.25">
      <c r="A13" s="8"/>
      <c r="B13" s="3" t="s">
        <v>37</v>
      </c>
      <c r="D13" s="3"/>
      <c r="E13" s="19">
        <v>139095.48999999985</v>
      </c>
      <c r="F13" s="140">
        <v>151113.03999999989</v>
      </c>
      <c r="G13" s="247">
        <f>E13/E11</f>
        <v>8.6845421525755626E-2</v>
      </c>
      <c r="H13" s="215">
        <f>F13/F11</f>
        <v>9.309718039936081E-2</v>
      </c>
      <c r="I13" s="182">
        <f t="shared" si="0"/>
        <v>8.6397840792681771E-2</v>
      </c>
      <c r="K13" s="19">
        <v>17265.197999999982</v>
      </c>
      <c r="L13" s="140">
        <v>18947.249</v>
      </c>
      <c r="M13" s="247">
        <f>K13/K11</f>
        <v>4.4039888636604449E-2</v>
      </c>
      <c r="N13" s="215">
        <f>L13/L11</f>
        <v>4.9281599876684075E-2</v>
      </c>
      <c r="O13" s="182">
        <f t="shared" si="1"/>
        <v>9.7424367794682651E-2</v>
      </c>
      <c r="Q13" s="189">
        <f t="shared" si="2"/>
        <v>1.2412478650458043</v>
      </c>
      <c r="R13" s="190">
        <f t="shared" si="3"/>
        <v>1.2538460612002786</v>
      </c>
      <c r="S13" s="182">
        <f t="shared" si="4"/>
        <v>1.0149621610031476E-2</v>
      </c>
    </row>
    <row r="14" spans="1:19" ht="24" customHeight="1" thickBot="1" x14ac:dyDescent="0.3">
      <c r="A14" s="8"/>
      <c r="B14" t="s">
        <v>36</v>
      </c>
      <c r="E14" s="19">
        <v>297306.12000000005</v>
      </c>
      <c r="F14" s="140">
        <v>304142.27999999997</v>
      </c>
      <c r="G14" s="247">
        <f>E14/E11</f>
        <v>0.1856255390709427</v>
      </c>
      <c r="H14" s="215">
        <f>F14/F11</f>
        <v>0.18737488643093228</v>
      </c>
      <c r="I14" s="186">
        <f t="shared" si="0"/>
        <v>2.2993673995005265E-2</v>
      </c>
      <c r="K14" s="19">
        <v>25735.228999999981</v>
      </c>
      <c r="L14" s="140">
        <v>27505.372000000018</v>
      </c>
      <c r="M14" s="247">
        <f>K14/K11</f>
        <v>6.5645156180514919E-2</v>
      </c>
      <c r="N14" s="215">
        <f>L14/L11</f>
        <v>7.1541189824620474E-2</v>
      </c>
      <c r="O14" s="209">
        <f t="shared" si="1"/>
        <v>6.8782873468895014E-2</v>
      </c>
      <c r="Q14" s="189">
        <f t="shared" si="2"/>
        <v>0.86561383263822411</v>
      </c>
      <c r="R14" s="190">
        <f t="shared" si="3"/>
        <v>0.90435871000901347</v>
      </c>
      <c r="S14" s="182">
        <f t="shared" si="4"/>
        <v>4.4760002566851823E-2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2569326.2100000032</v>
      </c>
      <c r="F15" s="145">
        <v>2590027.4800000056</v>
      </c>
      <c r="G15" s="243">
        <f>G7+G11</f>
        <v>1</v>
      </c>
      <c r="H15" s="244">
        <f>H7+H11</f>
        <v>1</v>
      </c>
      <c r="I15" s="164">
        <f t="shared" si="0"/>
        <v>8.0570812376534792E-3</v>
      </c>
      <c r="J15" s="1"/>
      <c r="K15" s="17">
        <v>581110.76899999997</v>
      </c>
      <c r="L15" s="145">
        <v>575991.0209999989</v>
      </c>
      <c r="M15" s="243">
        <f>M7+M11</f>
        <v>1</v>
      </c>
      <c r="N15" s="244">
        <f>N7+N11</f>
        <v>1</v>
      </c>
      <c r="O15" s="164">
        <f t="shared" si="1"/>
        <v>-8.8102789917511738E-3</v>
      </c>
      <c r="Q15" s="191">
        <f t="shared" si="2"/>
        <v>2.2617243646924821</v>
      </c>
      <c r="R15" s="192">
        <f t="shared" si="3"/>
        <v>2.2238799605323019</v>
      </c>
      <c r="S15" s="57">
        <f t="shared" si="4"/>
        <v>-1.6732544756984904E-2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1770851.0200000033</v>
      </c>
      <c r="F16" s="181">
        <f t="shared" ref="F16:F17" si="5">F8+F12</f>
        <v>1767543.1900000055</v>
      </c>
      <c r="G16" s="245">
        <f>E16/E15</f>
        <v>0.68922778785649064</v>
      </c>
      <c r="H16" s="246">
        <f>F16/F15</f>
        <v>0.68244186737354684</v>
      </c>
      <c r="I16" s="207">
        <f t="shared" si="0"/>
        <v>-1.8679324023529321E-3</v>
      </c>
      <c r="J16" s="3"/>
      <c r="K16" s="180">
        <f t="shared" ref="K16:L18" si="6">K8+K12</f>
        <v>503984.59200000006</v>
      </c>
      <c r="L16" s="181">
        <f t="shared" si="6"/>
        <v>493998.86499999894</v>
      </c>
      <c r="M16" s="250">
        <f>K16/K15</f>
        <v>0.86727801115659597</v>
      </c>
      <c r="N16" s="246">
        <f>L16/L15</f>
        <v>0.85765028792002629</v>
      </c>
      <c r="O16" s="207">
        <f t="shared" si="1"/>
        <v>-1.9813556125543454E-2</v>
      </c>
      <c r="P16" s="3"/>
      <c r="Q16" s="189">
        <f t="shared" si="2"/>
        <v>2.8460022119760198</v>
      </c>
      <c r="R16" s="190">
        <f t="shared" si="3"/>
        <v>2.7948333471839937</v>
      </c>
      <c r="S16" s="182">
        <f t="shared" si="4"/>
        <v>-1.7979207667761728E-2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285396.9699999998</v>
      </c>
      <c r="F17" s="140">
        <f t="shared" si="5"/>
        <v>287252.27</v>
      </c>
      <c r="G17" s="248">
        <f>E17/E15</f>
        <v>0.11107852669280147</v>
      </c>
      <c r="H17" s="215">
        <f>F17/F15</f>
        <v>0.11090703562728199</v>
      </c>
      <c r="I17" s="182">
        <f t="shared" si="0"/>
        <v>6.5007697874305478E-3</v>
      </c>
      <c r="K17" s="19">
        <f t="shared" si="6"/>
        <v>38496.19799999996</v>
      </c>
      <c r="L17" s="140">
        <f t="shared" si="6"/>
        <v>39586.304999999986</v>
      </c>
      <c r="M17" s="247">
        <f>K17/K15</f>
        <v>6.6245886418945299E-2</v>
      </c>
      <c r="N17" s="215">
        <f>L17/L15</f>
        <v>6.8727295316640125E-2</v>
      </c>
      <c r="O17" s="182">
        <f t="shared" si="1"/>
        <v>2.831726395422287E-2</v>
      </c>
      <c r="Q17" s="189">
        <f t="shared" si="2"/>
        <v>1.348864986197996</v>
      </c>
      <c r="R17" s="190">
        <f t="shared" si="3"/>
        <v>1.3781024254394918</v>
      </c>
      <c r="S17" s="182">
        <f t="shared" si="4"/>
        <v>2.1675586171086305E-2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513078.22000000003</v>
      </c>
      <c r="F18" s="142">
        <f>F10+F14</f>
        <v>535232.02</v>
      </c>
      <c r="G18" s="249">
        <f>E18/E15</f>
        <v>0.19969368545070787</v>
      </c>
      <c r="H18" s="221">
        <f>F18/F15</f>
        <v>0.20665109699917117</v>
      </c>
      <c r="I18" s="208">
        <f t="shared" si="0"/>
        <v>4.3178211696454367E-2</v>
      </c>
      <c r="K18" s="21">
        <f t="shared" si="6"/>
        <v>38629.978999999978</v>
      </c>
      <c r="L18" s="142">
        <f t="shared" si="6"/>
        <v>42405.851000000024</v>
      </c>
      <c r="M18" s="249">
        <f>K18/K15</f>
        <v>6.6476102424458727E-2</v>
      </c>
      <c r="N18" s="221">
        <f>L18/L15</f>
        <v>7.3622416763333726E-2</v>
      </c>
      <c r="O18" s="208">
        <f t="shared" si="1"/>
        <v>9.7744604003021818E-2</v>
      </c>
      <c r="Q18" s="193">
        <f t="shared" si="2"/>
        <v>0.75290623328349371</v>
      </c>
      <c r="R18" s="194">
        <f t="shared" si="3"/>
        <v>0.79228912724616185</v>
      </c>
      <c r="S18" s="186">
        <f t="shared" si="4"/>
        <v>5.2307833594252104E-2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F5</f>
        <v>2025/2024</v>
      </c>
    </row>
    <row r="6" spans="1:16" ht="19.5" customHeight="1" thickBot="1" x14ac:dyDescent="0.3">
      <c r="A6" s="38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157</v>
      </c>
      <c r="B7" s="39">
        <v>259191.44999999984</v>
      </c>
      <c r="C7" s="147">
        <v>252606.70999999988</v>
      </c>
      <c r="D7" s="247">
        <f>B7/$B$33</f>
        <v>0.10087915228171819</v>
      </c>
      <c r="E7" s="246">
        <f>C7/$C$33</f>
        <v>9.7530513460034801E-2</v>
      </c>
      <c r="F7" s="52">
        <f>(C7-B7)/B7</f>
        <v>-2.5404927515934518E-2</v>
      </c>
      <c r="H7" s="39">
        <v>75034.261999999944</v>
      </c>
      <c r="I7" s="147">
        <v>74634.514999999956</v>
      </c>
      <c r="J7" s="247">
        <f>H7/$H$33</f>
        <v>0.12912213299561137</v>
      </c>
      <c r="K7" s="246">
        <f>I7/$I$33</f>
        <v>0.12957583066212405</v>
      </c>
      <c r="L7" s="52">
        <f>(I7-H7)/H7</f>
        <v>-5.3275262439442502E-3</v>
      </c>
      <c r="N7" s="27">
        <f t="shared" ref="N7:N33" si="0">(H7/B7)*10</f>
        <v>2.8949358476138003</v>
      </c>
      <c r="O7" s="151">
        <f t="shared" ref="O7:O33" si="1">(I7/C7)*10</f>
        <v>2.9545737324238135</v>
      </c>
      <c r="P7" s="61">
        <f>(O7-N7)/N7</f>
        <v>2.0600762140954083E-2</v>
      </c>
    </row>
    <row r="8" spans="1:16" ht="20.100000000000001" customHeight="1" x14ac:dyDescent="0.25">
      <c r="A8" s="8" t="s">
        <v>156</v>
      </c>
      <c r="B8" s="19">
        <v>187046.02999999997</v>
      </c>
      <c r="C8" s="140">
        <v>176067.43</v>
      </c>
      <c r="D8" s="247">
        <f t="shared" ref="D8:D32" si="2">B8/$B$33</f>
        <v>7.2799642673633091E-2</v>
      </c>
      <c r="E8" s="215">
        <f t="shared" ref="E8:E32" si="3">C8/$C$33</f>
        <v>6.7978981443084951E-2</v>
      </c>
      <c r="F8" s="52">
        <f t="shared" ref="F8:F33" si="4">(C8-B8)/B8</f>
        <v>-5.8694643238351427E-2</v>
      </c>
      <c r="H8" s="19">
        <v>58837.293000000027</v>
      </c>
      <c r="I8" s="140">
        <v>51954.635000000024</v>
      </c>
      <c r="J8" s="247">
        <f t="shared" ref="J8:J32" si="5">H8/$H$33</f>
        <v>0.10124970339346794</v>
      </c>
      <c r="K8" s="215">
        <f t="shared" ref="K8:K32" si="6">I8/$I$33</f>
        <v>9.0200425190308658E-2</v>
      </c>
      <c r="L8" s="52">
        <f t="shared" ref="L8:L33" si="7">(I8-H8)/H8</f>
        <v>-0.11697781541377167</v>
      </c>
      <c r="N8" s="27">
        <f t="shared" si="0"/>
        <v>3.1456050149794699</v>
      </c>
      <c r="O8" s="152">
        <f t="shared" si="1"/>
        <v>2.9508373581644278</v>
      </c>
      <c r="P8" s="52">
        <f t="shared" ref="P8:P71" si="8">(O8-N8)/N8</f>
        <v>-6.1917391372264589E-2</v>
      </c>
    </row>
    <row r="9" spans="1:16" ht="20.100000000000001" customHeight="1" x14ac:dyDescent="0.25">
      <c r="A9" s="8" t="s">
        <v>159</v>
      </c>
      <c r="B9" s="19">
        <v>336578.65999999992</v>
      </c>
      <c r="C9" s="140">
        <v>365003.72000000032</v>
      </c>
      <c r="D9" s="247">
        <f t="shared" si="2"/>
        <v>0.13099880376808981</v>
      </c>
      <c r="E9" s="215">
        <f t="shared" si="3"/>
        <v>0.14092658198360139</v>
      </c>
      <c r="F9" s="52">
        <f t="shared" si="4"/>
        <v>8.4452947789382768E-2</v>
      </c>
      <c r="H9" s="19">
        <v>38716.292000000009</v>
      </c>
      <c r="I9" s="140">
        <v>46468.574000000037</v>
      </c>
      <c r="J9" s="247">
        <f t="shared" si="5"/>
        <v>6.6624633487045282E-2</v>
      </c>
      <c r="K9" s="215">
        <f t="shared" si="6"/>
        <v>8.0675865257976001E-2</v>
      </c>
      <c r="L9" s="52">
        <f t="shared" si="7"/>
        <v>0.2002330698404699</v>
      </c>
      <c r="N9" s="27">
        <f t="shared" si="0"/>
        <v>1.1502895638125132</v>
      </c>
      <c r="O9" s="152">
        <f t="shared" si="1"/>
        <v>1.2730986412960394</v>
      </c>
      <c r="P9" s="52">
        <f t="shared" si="8"/>
        <v>0.10676361965459244</v>
      </c>
    </row>
    <row r="10" spans="1:16" ht="20.100000000000001" customHeight="1" x14ac:dyDescent="0.25">
      <c r="A10" s="8" t="s">
        <v>158</v>
      </c>
      <c r="B10" s="19">
        <v>159029.87999999992</v>
      </c>
      <c r="C10" s="140">
        <v>157348.04000000012</v>
      </c>
      <c r="D10" s="247">
        <f t="shared" si="2"/>
        <v>6.1895558213295121E-2</v>
      </c>
      <c r="E10" s="215">
        <f t="shared" si="3"/>
        <v>6.075149442043766E-2</v>
      </c>
      <c r="F10" s="52">
        <f t="shared" si="4"/>
        <v>-1.0575622643994913E-2</v>
      </c>
      <c r="H10" s="19">
        <v>45472.445000000036</v>
      </c>
      <c r="I10" s="140">
        <v>44793.807000000015</v>
      </c>
      <c r="J10" s="247">
        <f t="shared" si="5"/>
        <v>7.8250907444463599E-2</v>
      </c>
      <c r="K10" s="215">
        <f t="shared" si="6"/>
        <v>7.7768238335090292E-2</v>
      </c>
      <c r="L10" s="52">
        <f t="shared" si="7"/>
        <v>-1.4924159015421764E-2</v>
      </c>
      <c r="N10" s="27">
        <f t="shared" si="0"/>
        <v>2.8593648564659713</v>
      </c>
      <c r="O10" s="152">
        <f t="shared" si="1"/>
        <v>2.8467979010097606</v>
      </c>
      <c r="P10" s="52">
        <f t="shared" si="8"/>
        <v>-4.395016406455658E-3</v>
      </c>
    </row>
    <row r="11" spans="1:16" ht="20.100000000000001" customHeight="1" x14ac:dyDescent="0.25">
      <c r="A11" s="8" t="s">
        <v>160</v>
      </c>
      <c r="B11" s="19">
        <v>100940.86</v>
      </c>
      <c r="C11" s="140">
        <v>102890.75999999998</v>
      </c>
      <c r="D11" s="247">
        <f t="shared" si="2"/>
        <v>3.9286899268427267E-2</v>
      </c>
      <c r="E11" s="215">
        <f t="shared" si="3"/>
        <v>3.972574067051985E-2</v>
      </c>
      <c r="F11" s="52">
        <f t="shared" si="4"/>
        <v>1.9317251705602466E-2</v>
      </c>
      <c r="H11" s="19">
        <v>36100.010999999977</v>
      </c>
      <c r="I11" s="140">
        <v>36156.239000000031</v>
      </c>
      <c r="J11" s="247">
        <f t="shared" si="5"/>
        <v>6.2122426438805167E-2</v>
      </c>
      <c r="K11" s="215">
        <f t="shared" si="6"/>
        <v>6.2772226791361768E-2</v>
      </c>
      <c r="L11" s="52">
        <f t="shared" si="7"/>
        <v>1.5575618522679609E-3</v>
      </c>
      <c r="N11" s="27">
        <f t="shared" si="0"/>
        <v>3.5763526286580061</v>
      </c>
      <c r="O11" s="152">
        <f t="shared" si="1"/>
        <v>3.514041396914557</v>
      </c>
      <c r="P11" s="52">
        <f t="shared" si="8"/>
        <v>-1.742312300082971E-2</v>
      </c>
    </row>
    <row r="12" spans="1:16" ht="20.100000000000001" customHeight="1" x14ac:dyDescent="0.25">
      <c r="A12" s="8" t="s">
        <v>164</v>
      </c>
      <c r="B12" s="19">
        <v>145076.14000000001</v>
      </c>
      <c r="C12" s="140">
        <v>134651.6</v>
      </c>
      <c r="D12" s="247">
        <f t="shared" si="2"/>
        <v>5.646466355083811E-2</v>
      </c>
      <c r="E12" s="215">
        <f t="shared" si="3"/>
        <v>5.198848314922129E-2</v>
      </c>
      <c r="F12" s="52">
        <f t="shared" si="4"/>
        <v>-7.185564766197948E-2</v>
      </c>
      <c r="H12" s="19">
        <v>32506.415000000008</v>
      </c>
      <c r="I12" s="140">
        <v>30968.024000000005</v>
      </c>
      <c r="J12" s="247">
        <f t="shared" si="5"/>
        <v>5.5938414385158348E-2</v>
      </c>
      <c r="K12" s="215">
        <f t="shared" si="6"/>
        <v>5.3764768669892153E-2</v>
      </c>
      <c r="L12" s="52">
        <f t="shared" si="7"/>
        <v>-4.7325766314126085E-2</v>
      </c>
      <c r="N12" s="27">
        <f t="shared" si="0"/>
        <v>2.2406451536413914</v>
      </c>
      <c r="O12" s="152">
        <f t="shared" si="1"/>
        <v>2.299863053985248</v>
      </c>
      <c r="P12" s="52">
        <f t="shared" si="8"/>
        <v>2.6428950718777804E-2</v>
      </c>
    </row>
    <row r="13" spans="1:16" ht="20.100000000000001" customHeight="1" x14ac:dyDescent="0.25">
      <c r="A13" s="8" t="s">
        <v>162</v>
      </c>
      <c r="B13" s="19">
        <v>149622.88</v>
      </c>
      <c r="C13" s="140">
        <v>146116.12999999992</v>
      </c>
      <c r="D13" s="247">
        <f t="shared" si="2"/>
        <v>5.8234287035121166E-2</v>
      </c>
      <c r="E13" s="215">
        <f t="shared" si="3"/>
        <v>5.6414895644273239E-2</v>
      </c>
      <c r="F13" s="52">
        <f t="shared" si="4"/>
        <v>-2.3437257724220301E-2</v>
      </c>
      <c r="H13" s="19">
        <v>26634.62100000001</v>
      </c>
      <c r="I13" s="140">
        <v>26909.836999999996</v>
      </c>
      <c r="J13" s="247">
        <f t="shared" si="5"/>
        <v>4.5833982815073296E-2</v>
      </c>
      <c r="K13" s="215">
        <f t="shared" si="6"/>
        <v>4.6719195298011405E-2</v>
      </c>
      <c r="L13" s="52">
        <f t="shared" si="7"/>
        <v>1.0333017316070902E-2</v>
      </c>
      <c r="N13" s="27">
        <f t="shared" si="0"/>
        <v>1.7801168511126111</v>
      </c>
      <c r="O13" s="152">
        <f t="shared" si="1"/>
        <v>1.841674632362629</v>
      </c>
      <c r="P13" s="52">
        <f t="shared" si="8"/>
        <v>3.4580753062105417E-2</v>
      </c>
    </row>
    <row r="14" spans="1:16" ht="20.100000000000001" customHeight="1" x14ac:dyDescent="0.25">
      <c r="A14" s="8" t="s">
        <v>165</v>
      </c>
      <c r="B14" s="19">
        <v>111204.00999999998</v>
      </c>
      <c r="C14" s="140">
        <v>123639.65</v>
      </c>
      <c r="D14" s="247">
        <f t="shared" si="2"/>
        <v>4.3281390104217235E-2</v>
      </c>
      <c r="E14" s="215">
        <f t="shared" si="3"/>
        <v>4.7736810112918207E-2</v>
      </c>
      <c r="F14" s="52">
        <f t="shared" si="4"/>
        <v>0.11182726234422675</v>
      </c>
      <c r="H14" s="19">
        <v>35196.044999999998</v>
      </c>
      <c r="I14" s="140">
        <v>26273.722000000016</v>
      </c>
      <c r="J14" s="247">
        <f t="shared" si="5"/>
        <v>6.056684349623543E-2</v>
      </c>
      <c r="K14" s="215">
        <f t="shared" si="6"/>
        <v>4.5614811762838242E-2</v>
      </c>
      <c r="L14" s="52">
        <f t="shared" si="7"/>
        <v>-0.25350356836968424</v>
      </c>
      <c r="N14" s="27">
        <f t="shared" si="0"/>
        <v>3.1649978269668515</v>
      </c>
      <c r="O14" s="152">
        <f t="shared" si="1"/>
        <v>2.1250239708701875</v>
      </c>
      <c r="P14" s="52">
        <f t="shared" si="8"/>
        <v>-0.32858596212475571</v>
      </c>
    </row>
    <row r="15" spans="1:16" ht="20.100000000000001" customHeight="1" x14ac:dyDescent="0.25">
      <c r="A15" s="8" t="s">
        <v>155</v>
      </c>
      <c r="B15" s="19">
        <v>126040.70999999995</v>
      </c>
      <c r="C15" s="140">
        <v>126034.01000000002</v>
      </c>
      <c r="D15" s="247">
        <f t="shared" si="2"/>
        <v>4.905593906660842E-2</v>
      </c>
      <c r="E15" s="215">
        <f t="shared" si="3"/>
        <v>4.8661263624894084E-2</v>
      </c>
      <c r="F15" s="52">
        <f t="shared" si="4"/>
        <v>-5.3157428262061779E-5</v>
      </c>
      <c r="H15" s="19">
        <v>23738.019999999997</v>
      </c>
      <c r="I15" s="140">
        <v>24323.971000000001</v>
      </c>
      <c r="J15" s="247">
        <f t="shared" si="5"/>
        <v>4.0849389249573542E-2</v>
      </c>
      <c r="K15" s="215">
        <f t="shared" si="6"/>
        <v>4.2229774620045672E-2</v>
      </c>
      <c r="L15" s="52">
        <f t="shared" si="7"/>
        <v>2.4684072218323375E-2</v>
      </c>
      <c r="N15" s="27">
        <f t="shared" si="0"/>
        <v>1.8833613361905059</v>
      </c>
      <c r="O15" s="152">
        <f t="shared" si="1"/>
        <v>1.9299529547619723</v>
      </c>
      <c r="P15" s="52">
        <f t="shared" si="8"/>
        <v>2.4738544683999757E-2</v>
      </c>
    </row>
    <row r="16" spans="1:16" ht="20.100000000000001" customHeight="1" x14ac:dyDescent="0.25">
      <c r="A16" s="8" t="s">
        <v>166</v>
      </c>
      <c r="B16" s="19">
        <v>188053.65</v>
      </c>
      <c r="C16" s="140">
        <v>208922.64</v>
      </c>
      <c r="D16" s="247">
        <f t="shared" si="2"/>
        <v>7.3191815530500498E-2</v>
      </c>
      <c r="E16" s="215">
        <f t="shared" si="3"/>
        <v>8.0664256118240157E-2</v>
      </c>
      <c r="F16" s="52">
        <f t="shared" si="4"/>
        <v>0.11097359716229928</v>
      </c>
      <c r="H16" s="19">
        <v>18278.91299999999</v>
      </c>
      <c r="I16" s="140">
        <v>23360.375000000004</v>
      </c>
      <c r="J16" s="247">
        <f t="shared" si="5"/>
        <v>3.1455126931230558E-2</v>
      </c>
      <c r="K16" s="215">
        <f t="shared" si="6"/>
        <v>4.0556838819194016E-2</v>
      </c>
      <c r="L16" s="52">
        <f t="shared" si="7"/>
        <v>0.27799585237918784</v>
      </c>
      <c r="N16" s="27">
        <f t="shared" si="0"/>
        <v>0.97200522297759118</v>
      </c>
      <c r="O16" s="152">
        <f t="shared" si="1"/>
        <v>1.1181351623739775</v>
      </c>
      <c r="P16" s="52">
        <f t="shared" si="8"/>
        <v>0.15033863598874428</v>
      </c>
    </row>
    <row r="17" spans="1:16" ht="20.100000000000001" customHeight="1" x14ac:dyDescent="0.25">
      <c r="A17" s="8" t="s">
        <v>167</v>
      </c>
      <c r="B17" s="19">
        <v>69458.830000000031</v>
      </c>
      <c r="C17" s="140">
        <v>65201.780000000006</v>
      </c>
      <c r="D17" s="247">
        <f t="shared" si="2"/>
        <v>2.703386970858793E-2</v>
      </c>
      <c r="E17" s="215">
        <f t="shared" si="3"/>
        <v>2.5174165333566284E-2</v>
      </c>
      <c r="F17" s="52">
        <f t="shared" si="4"/>
        <v>-6.1288823897552303E-2</v>
      </c>
      <c r="H17" s="19">
        <v>23344.322000000015</v>
      </c>
      <c r="I17" s="140">
        <v>22795.082000000006</v>
      </c>
      <c r="J17" s="247">
        <f t="shared" si="5"/>
        <v>4.0171897072518427E-2</v>
      </c>
      <c r="K17" s="215">
        <f t="shared" si="6"/>
        <v>3.9575412061848787E-2</v>
      </c>
      <c r="L17" s="52">
        <f t="shared" si="7"/>
        <v>-2.3527776904379939E-2</v>
      </c>
      <c r="N17" s="27">
        <f t="shared" si="0"/>
        <v>3.3608861537114869</v>
      </c>
      <c r="O17" s="152">
        <f t="shared" si="1"/>
        <v>3.4960827756542852</v>
      </c>
      <c r="P17" s="52">
        <f t="shared" si="8"/>
        <v>4.0226480683821494E-2</v>
      </c>
    </row>
    <row r="18" spans="1:16" ht="20.100000000000001" customHeight="1" x14ac:dyDescent="0.25">
      <c r="A18" s="8" t="s">
        <v>168</v>
      </c>
      <c r="B18" s="19">
        <v>84022.420000000056</v>
      </c>
      <c r="C18" s="140">
        <v>78223.400000000023</v>
      </c>
      <c r="D18" s="247">
        <f t="shared" si="2"/>
        <v>3.2702122320232764E-2</v>
      </c>
      <c r="E18" s="215">
        <f t="shared" si="3"/>
        <v>3.0201764500197528E-2</v>
      </c>
      <c r="F18" s="52">
        <f t="shared" si="4"/>
        <v>-6.9017531273200997E-2</v>
      </c>
      <c r="H18" s="19">
        <v>19496.960000000003</v>
      </c>
      <c r="I18" s="140">
        <v>17922.499000000003</v>
      </c>
      <c r="J18" s="247">
        <f t="shared" si="5"/>
        <v>3.3551193748398794E-2</v>
      </c>
      <c r="K18" s="215">
        <f t="shared" si="6"/>
        <v>3.1115934704822417E-2</v>
      </c>
      <c r="L18" s="52">
        <f t="shared" si="7"/>
        <v>-8.0754179113051425E-2</v>
      </c>
      <c r="N18" s="27">
        <f t="shared" si="0"/>
        <v>2.3204473282250131</v>
      </c>
      <c r="O18" s="152">
        <f t="shared" si="1"/>
        <v>2.2911940672484192</v>
      </c>
      <c r="P18" s="52">
        <f t="shared" si="8"/>
        <v>-1.2606733460729165E-2</v>
      </c>
    </row>
    <row r="19" spans="1:16" ht="20.100000000000001" customHeight="1" x14ac:dyDescent="0.25">
      <c r="A19" s="8" t="s">
        <v>161</v>
      </c>
      <c r="B19" s="19">
        <v>61829.940000000017</v>
      </c>
      <c r="C19" s="140">
        <v>48039.279999999984</v>
      </c>
      <c r="D19" s="247">
        <f t="shared" si="2"/>
        <v>2.4064651564816294E-2</v>
      </c>
      <c r="E19" s="215">
        <f t="shared" si="3"/>
        <v>1.8547787763240262E-2</v>
      </c>
      <c r="F19" s="52">
        <f t="shared" si="4"/>
        <v>-0.22304178202340208</v>
      </c>
      <c r="H19" s="19">
        <v>15471.337999999998</v>
      </c>
      <c r="I19" s="140">
        <v>12927.550999999996</v>
      </c>
      <c r="J19" s="247">
        <f t="shared" si="5"/>
        <v>2.6623733073513234E-2</v>
      </c>
      <c r="K19" s="215">
        <f t="shared" si="6"/>
        <v>2.244401480001542E-2</v>
      </c>
      <c r="L19" s="52">
        <f t="shared" si="7"/>
        <v>-0.16441932817963142</v>
      </c>
      <c r="N19" s="27">
        <f t="shared" si="0"/>
        <v>2.5022405003142478</v>
      </c>
      <c r="O19" s="152">
        <f t="shared" si="1"/>
        <v>2.6910376258761581</v>
      </c>
      <c r="P19" s="52">
        <f t="shared" si="8"/>
        <v>7.5451230822217094E-2</v>
      </c>
    </row>
    <row r="20" spans="1:16" ht="20.100000000000001" customHeight="1" x14ac:dyDescent="0.25">
      <c r="A20" s="8" t="s">
        <v>171</v>
      </c>
      <c r="B20" s="19">
        <v>33075.369999999974</v>
      </c>
      <c r="C20" s="140">
        <v>34570.619999999981</v>
      </c>
      <c r="D20" s="247">
        <f t="shared" si="2"/>
        <v>1.2873168798601084E-2</v>
      </c>
      <c r="E20" s="215">
        <f t="shared" si="3"/>
        <v>1.3347588111304518E-2</v>
      </c>
      <c r="F20" s="52">
        <f t="shared" si="4"/>
        <v>4.520735520116656E-2</v>
      </c>
      <c r="H20" s="19">
        <v>9938.0559999999987</v>
      </c>
      <c r="I20" s="140">
        <v>10924.918000000001</v>
      </c>
      <c r="J20" s="247">
        <f t="shared" si="5"/>
        <v>1.7101827276582455E-2</v>
      </c>
      <c r="K20" s="215">
        <f t="shared" si="6"/>
        <v>1.8967167198253945E-2</v>
      </c>
      <c r="L20" s="52">
        <f t="shared" si="7"/>
        <v>9.930131204734638E-2</v>
      </c>
      <c r="N20" s="27">
        <f t="shared" si="0"/>
        <v>3.0046696378604403</v>
      </c>
      <c r="O20" s="152">
        <f t="shared" si="1"/>
        <v>3.1601741594452188</v>
      </c>
      <c r="P20" s="52">
        <f t="shared" si="8"/>
        <v>5.1754282609089076E-2</v>
      </c>
    </row>
    <row r="21" spans="1:16" ht="20.100000000000001" customHeight="1" x14ac:dyDescent="0.25">
      <c r="A21" s="8" t="s">
        <v>173</v>
      </c>
      <c r="B21" s="19">
        <v>45389.160000000011</v>
      </c>
      <c r="C21" s="140">
        <v>44057.449999999975</v>
      </c>
      <c r="D21" s="247">
        <f t="shared" si="2"/>
        <v>1.766578327942251E-2</v>
      </c>
      <c r="E21" s="215">
        <f t="shared" si="3"/>
        <v>1.7010417974406975E-2</v>
      </c>
      <c r="F21" s="52">
        <f t="shared" si="4"/>
        <v>-2.9339824751108749E-2</v>
      </c>
      <c r="H21" s="19">
        <v>10006.270999999997</v>
      </c>
      <c r="I21" s="140">
        <v>9450.3839999999927</v>
      </c>
      <c r="J21" s="247">
        <f t="shared" si="5"/>
        <v>1.7219214534983096E-2</v>
      </c>
      <c r="K21" s="215">
        <f t="shared" si="6"/>
        <v>1.6407172430557716E-2</v>
      </c>
      <c r="L21" s="52">
        <f t="shared" si="7"/>
        <v>-5.5553862173031737E-2</v>
      </c>
      <c r="N21" s="27">
        <f t="shared" si="0"/>
        <v>2.2045508222668131</v>
      </c>
      <c r="O21" s="152">
        <f t="shared" si="1"/>
        <v>2.1450138398840601</v>
      </c>
      <c r="P21" s="52">
        <f t="shared" si="8"/>
        <v>-2.70064004791391E-2</v>
      </c>
    </row>
    <row r="22" spans="1:16" ht="20.100000000000001" customHeight="1" x14ac:dyDescent="0.25">
      <c r="A22" s="8" t="s">
        <v>163</v>
      </c>
      <c r="B22" s="19">
        <v>28741.890000000018</v>
      </c>
      <c r="C22" s="140">
        <v>36497.69999999999</v>
      </c>
      <c r="D22" s="247">
        <f t="shared" si="2"/>
        <v>1.1186547620202738E-2</v>
      </c>
      <c r="E22" s="215">
        <f t="shared" si="3"/>
        <v>1.4091626549074301E-2</v>
      </c>
      <c r="F22" s="52">
        <f t="shared" si="4"/>
        <v>0.26984342365794201</v>
      </c>
      <c r="H22" s="19">
        <v>8008.2869999999984</v>
      </c>
      <c r="I22" s="140">
        <v>9446.0920000000024</v>
      </c>
      <c r="J22" s="247">
        <f t="shared" si="5"/>
        <v>1.3780999126519377E-2</v>
      </c>
      <c r="K22" s="215">
        <f t="shared" si="6"/>
        <v>1.6399720925510744E-2</v>
      </c>
      <c r="L22" s="52">
        <f t="shared" si="7"/>
        <v>0.17953964437088785</v>
      </c>
      <c r="N22" s="27">
        <f t="shared" si="0"/>
        <v>2.7862771028627531</v>
      </c>
      <c r="O22" s="152">
        <f t="shared" si="1"/>
        <v>2.5881334988232148</v>
      </c>
      <c r="P22" s="52">
        <f t="shared" si="8"/>
        <v>-7.1114105569742583E-2</v>
      </c>
    </row>
    <row r="23" spans="1:16" ht="20.100000000000001" customHeight="1" x14ac:dyDescent="0.25">
      <c r="A23" s="8" t="s">
        <v>172</v>
      </c>
      <c r="B23" s="19">
        <v>35784.110000000008</v>
      </c>
      <c r="C23" s="140">
        <v>36582.240000000005</v>
      </c>
      <c r="D23" s="247">
        <f t="shared" si="2"/>
        <v>1.3927429635336188E-2</v>
      </c>
      <c r="E23" s="215">
        <f t="shared" si="3"/>
        <v>1.4124267129397418E-2</v>
      </c>
      <c r="F23" s="52">
        <f t="shared" si="4"/>
        <v>2.2304033829540465E-2</v>
      </c>
      <c r="H23" s="19">
        <v>8015.676000000004</v>
      </c>
      <c r="I23" s="140">
        <v>8082.1039999999994</v>
      </c>
      <c r="J23" s="247">
        <f t="shared" si="5"/>
        <v>1.379371443037224E-2</v>
      </c>
      <c r="K23" s="215">
        <f t="shared" si="6"/>
        <v>1.4031649288505137E-2</v>
      </c>
      <c r="L23" s="52">
        <f t="shared" si="7"/>
        <v>8.2872611118507411E-3</v>
      </c>
      <c r="N23" s="27">
        <f t="shared" si="0"/>
        <v>2.2400098814809151</v>
      </c>
      <c r="O23" s="152">
        <f t="shared" si="1"/>
        <v>2.2092971890184958</v>
      </c>
      <c r="P23" s="52">
        <f t="shared" si="8"/>
        <v>-1.3710962936518157E-2</v>
      </c>
    </row>
    <row r="24" spans="1:16" ht="20.100000000000001" customHeight="1" x14ac:dyDescent="0.25">
      <c r="A24" s="8" t="s">
        <v>176</v>
      </c>
      <c r="B24" s="19">
        <v>87359.910000000018</v>
      </c>
      <c r="C24" s="140">
        <v>85345.40999999996</v>
      </c>
      <c r="D24" s="247">
        <f t="shared" si="2"/>
        <v>3.4001097120322461E-2</v>
      </c>
      <c r="E24" s="215">
        <f t="shared" si="3"/>
        <v>3.2951546135718997E-2</v>
      </c>
      <c r="F24" s="52">
        <f t="shared" si="4"/>
        <v>-2.305977650389129E-2</v>
      </c>
      <c r="H24" s="19">
        <v>6922.8410000000031</v>
      </c>
      <c r="I24" s="140">
        <v>6493.9110000000001</v>
      </c>
      <c r="J24" s="247">
        <f t="shared" si="5"/>
        <v>1.1913117720934901E-2</v>
      </c>
      <c r="K24" s="215">
        <f t="shared" si="6"/>
        <v>1.1274326791979624E-2</v>
      </c>
      <c r="L24" s="52">
        <f t="shared" si="7"/>
        <v>-6.195866696924035E-2</v>
      </c>
      <c r="N24" s="27">
        <f t="shared" si="0"/>
        <v>0.79245056456674479</v>
      </c>
      <c r="O24" s="152">
        <f t="shared" si="1"/>
        <v>0.76089751048123189</v>
      </c>
      <c r="P24" s="52">
        <f t="shared" si="8"/>
        <v>-3.9817063040094934E-2</v>
      </c>
    </row>
    <row r="25" spans="1:16" ht="20.100000000000001" customHeight="1" x14ac:dyDescent="0.25">
      <c r="A25" s="8" t="s">
        <v>170</v>
      </c>
      <c r="B25" s="19">
        <v>2459.34</v>
      </c>
      <c r="C25" s="140">
        <v>2563.360000000001</v>
      </c>
      <c r="D25" s="247">
        <f t="shared" si="2"/>
        <v>9.5719258630067071E-4</v>
      </c>
      <c r="E25" s="215">
        <f t="shared" si="3"/>
        <v>9.8970378491891609E-4</v>
      </c>
      <c r="F25" s="52">
        <f t="shared" si="4"/>
        <v>4.2295900526157781E-2</v>
      </c>
      <c r="H25" s="19">
        <v>4969.7479999999978</v>
      </c>
      <c r="I25" s="140">
        <v>5303.7620000000015</v>
      </c>
      <c r="J25" s="247">
        <f t="shared" si="5"/>
        <v>8.5521526447567883E-3</v>
      </c>
      <c r="K25" s="215">
        <f t="shared" si="6"/>
        <v>9.2080636791732201E-3</v>
      </c>
      <c r="L25" s="52">
        <f t="shared" si="7"/>
        <v>6.7209444020099998E-2</v>
      </c>
      <c r="N25" s="27">
        <f t="shared" si="0"/>
        <v>20.207649206697724</v>
      </c>
      <c r="O25" s="152">
        <f t="shared" si="1"/>
        <v>20.69066381624118</v>
      </c>
      <c r="P25" s="52">
        <f t="shared" si="8"/>
        <v>2.3902563064256067E-2</v>
      </c>
    </row>
    <row r="26" spans="1:16" ht="20.100000000000001" customHeight="1" x14ac:dyDescent="0.25">
      <c r="A26" s="8" t="s">
        <v>169</v>
      </c>
      <c r="B26" s="19">
        <v>24801.75</v>
      </c>
      <c r="C26" s="140">
        <v>26666.330000000005</v>
      </c>
      <c r="D26" s="247">
        <f t="shared" si="2"/>
        <v>9.6530171620364241E-3</v>
      </c>
      <c r="E26" s="215">
        <f t="shared" si="3"/>
        <v>1.029577107035174E-2</v>
      </c>
      <c r="F26" s="52">
        <f t="shared" si="4"/>
        <v>7.5179372423317126E-2</v>
      </c>
      <c r="H26" s="19">
        <v>5300.3929999999973</v>
      </c>
      <c r="I26" s="140">
        <v>5164.3040000000028</v>
      </c>
      <c r="J26" s="247">
        <f t="shared" si="5"/>
        <v>9.1211405514324603E-3</v>
      </c>
      <c r="K26" s="215">
        <f t="shared" si="6"/>
        <v>8.965945321567784E-3</v>
      </c>
      <c r="L26" s="52">
        <f t="shared" si="7"/>
        <v>-2.567526596612639E-2</v>
      </c>
      <c r="N26" s="27">
        <f t="shared" si="0"/>
        <v>2.1371044381948843</v>
      </c>
      <c r="O26" s="152">
        <f t="shared" si="1"/>
        <v>1.9366384500604328</v>
      </c>
      <c r="P26" s="52">
        <f t="shared" si="8"/>
        <v>-9.3802616545860557E-2</v>
      </c>
    </row>
    <row r="27" spans="1:16" ht="20.100000000000001" customHeight="1" x14ac:dyDescent="0.25">
      <c r="A27" s="8" t="s">
        <v>175</v>
      </c>
      <c r="B27" s="19">
        <v>14654.340000000004</v>
      </c>
      <c r="C27" s="140">
        <v>14371.270000000006</v>
      </c>
      <c r="D27" s="247">
        <f t="shared" si="2"/>
        <v>5.7035731558586341E-3</v>
      </c>
      <c r="E27" s="215">
        <f t="shared" si="3"/>
        <v>5.5486940238950724E-3</v>
      </c>
      <c r="F27" s="52">
        <f t="shared" si="4"/>
        <v>-1.9316461880917041E-2</v>
      </c>
      <c r="H27" s="19">
        <v>4670.1049999999996</v>
      </c>
      <c r="I27" s="140">
        <v>4818.6039999999994</v>
      </c>
      <c r="J27" s="247">
        <f t="shared" si="5"/>
        <v>8.0365142914775381E-3</v>
      </c>
      <c r="K27" s="215">
        <f t="shared" si="6"/>
        <v>8.3657623544794776E-3</v>
      </c>
      <c r="L27" s="52">
        <f t="shared" si="7"/>
        <v>3.17977861311469E-2</v>
      </c>
      <c r="N27" s="27">
        <f t="shared" si="0"/>
        <v>3.1868408949157709</v>
      </c>
      <c r="O27" s="152">
        <f t="shared" si="1"/>
        <v>3.3529423634793565</v>
      </c>
      <c r="P27" s="52">
        <f t="shared" si="8"/>
        <v>5.2121042135671369E-2</v>
      </c>
    </row>
    <row r="28" spans="1:16" ht="20.100000000000001" customHeight="1" x14ac:dyDescent="0.25">
      <c r="A28" s="8" t="s">
        <v>178</v>
      </c>
      <c r="B28" s="19">
        <v>19830.910000000003</v>
      </c>
      <c r="C28" s="140">
        <v>23581.729999999996</v>
      </c>
      <c r="D28" s="247">
        <f t="shared" si="2"/>
        <v>7.7183309471629937E-3</v>
      </c>
      <c r="E28" s="215">
        <f t="shared" si="3"/>
        <v>9.1048184554397109E-3</v>
      </c>
      <c r="F28" s="52">
        <f t="shared" si="4"/>
        <v>0.18914008484734143</v>
      </c>
      <c r="H28" s="19">
        <v>3981.703</v>
      </c>
      <c r="I28" s="140">
        <v>4774.806999999998</v>
      </c>
      <c r="J28" s="247">
        <f t="shared" si="5"/>
        <v>6.8518830013284482E-3</v>
      </c>
      <c r="K28" s="215">
        <f t="shared" si="6"/>
        <v>8.2897247108301656E-3</v>
      </c>
      <c r="L28" s="52">
        <f t="shared" si="7"/>
        <v>0.19918713173734906</v>
      </c>
      <c r="N28" s="27">
        <f t="shared" si="0"/>
        <v>2.0078266705864731</v>
      </c>
      <c r="O28" s="152">
        <f t="shared" si="1"/>
        <v>2.0247908020319114</v>
      </c>
      <c r="P28" s="52">
        <f t="shared" si="8"/>
        <v>8.4490019452143142E-3</v>
      </c>
    </row>
    <row r="29" spans="1:16" ht="20.100000000000001" customHeight="1" x14ac:dyDescent="0.25">
      <c r="A29" s="8" t="s">
        <v>174</v>
      </c>
      <c r="B29" s="19">
        <v>16948.82</v>
      </c>
      <c r="C29" s="140">
        <v>15357.379999999992</v>
      </c>
      <c r="D29" s="247">
        <f t="shared" si="2"/>
        <v>6.5966010598552992E-3</v>
      </c>
      <c r="E29" s="215">
        <f t="shared" si="3"/>
        <v>5.9294274360363157E-3</v>
      </c>
      <c r="F29" s="52">
        <f>(C29-B29)/B29</f>
        <v>-9.3896802255260703E-2</v>
      </c>
      <c r="H29" s="19">
        <v>5216.3990000000013</v>
      </c>
      <c r="I29" s="140">
        <v>4703.2340000000022</v>
      </c>
      <c r="J29" s="247">
        <f t="shared" si="5"/>
        <v>8.9766001221705197E-3</v>
      </c>
      <c r="K29" s="215">
        <f t="shared" si="6"/>
        <v>8.1654640932328024E-3</v>
      </c>
      <c r="L29" s="52">
        <f>(I29-H29)/H29</f>
        <v>-9.837533516895447E-2</v>
      </c>
      <c r="N29" s="27">
        <f t="shared" si="0"/>
        <v>3.0777357951763022</v>
      </c>
      <c r="O29" s="152">
        <f t="shared" si="1"/>
        <v>3.0625236856807634</v>
      </c>
      <c r="P29" s="52">
        <f>(O29-N29)/N29</f>
        <v>-4.9426300722045782E-3</v>
      </c>
    </row>
    <row r="30" spans="1:16" ht="20.100000000000001" customHeight="1" x14ac:dyDescent="0.25">
      <c r="A30" s="8" t="s">
        <v>177</v>
      </c>
      <c r="B30" s="19">
        <v>16545.79</v>
      </c>
      <c r="C30" s="140">
        <v>13975.150000000001</v>
      </c>
      <c r="D30" s="247">
        <f t="shared" si="2"/>
        <v>6.4397389228361161E-3</v>
      </c>
      <c r="E30" s="215">
        <f t="shared" si="3"/>
        <v>5.3957535616571952E-3</v>
      </c>
      <c r="F30" s="52">
        <f t="shared" si="4"/>
        <v>-0.15536520166157067</v>
      </c>
      <c r="H30" s="19">
        <v>4966.2760000000017</v>
      </c>
      <c r="I30" s="140">
        <v>4347.0639999999976</v>
      </c>
      <c r="J30" s="247">
        <f t="shared" si="5"/>
        <v>8.5461778802450733E-3</v>
      </c>
      <c r="K30" s="215">
        <f t="shared" si="6"/>
        <v>7.5471037594525212E-3</v>
      </c>
      <c r="L30" s="52">
        <f t="shared" si="7"/>
        <v>-0.1246833643559085</v>
      </c>
      <c r="N30" s="27">
        <f t="shared" si="0"/>
        <v>3.0015345293274009</v>
      </c>
      <c r="O30" s="152">
        <f t="shared" si="1"/>
        <v>3.1105669706586312</v>
      </c>
      <c r="P30" s="52">
        <f t="shared" si="8"/>
        <v>3.6325566228172887E-2</v>
      </c>
    </row>
    <row r="31" spans="1:16" ht="20.100000000000001" customHeight="1" x14ac:dyDescent="0.25">
      <c r="A31" s="8" t="s">
        <v>181</v>
      </c>
      <c r="B31" s="19">
        <v>10656.579999999998</v>
      </c>
      <c r="C31" s="140">
        <v>13270.82</v>
      </c>
      <c r="D31" s="247">
        <f t="shared" si="2"/>
        <v>4.1476165846609245E-3</v>
      </c>
      <c r="E31" s="215">
        <f t="shared" si="3"/>
        <v>5.1238143620005172E-3</v>
      </c>
      <c r="F31" s="52">
        <f t="shared" si="4"/>
        <v>0.24531697786719586</v>
      </c>
      <c r="H31" s="19">
        <v>3361.833000000001</v>
      </c>
      <c r="I31" s="140">
        <v>4279.6100000000006</v>
      </c>
      <c r="J31" s="247">
        <f t="shared" si="5"/>
        <v>5.7851844765933139E-3</v>
      </c>
      <c r="K31" s="215">
        <f t="shared" si="6"/>
        <v>7.4299942949978713E-3</v>
      </c>
      <c r="L31" s="52">
        <f t="shared" si="7"/>
        <v>0.27299898596985611</v>
      </c>
      <c r="N31" s="27">
        <f t="shared" si="0"/>
        <v>3.154701602202584</v>
      </c>
      <c r="O31" s="152">
        <f t="shared" si="1"/>
        <v>3.2248271018671044</v>
      </c>
      <c r="P31" s="52">
        <f t="shared" si="8"/>
        <v>2.2228885171123453E-2</v>
      </c>
    </row>
    <row r="32" spans="1:16" ht="20.100000000000001" customHeight="1" thickBot="1" x14ac:dyDescent="0.3">
      <c r="A32" s="8" t="s">
        <v>17</v>
      </c>
      <c r="B32" s="19">
        <f>B33-SUM(B7:B31)</f>
        <v>254982.78000000073</v>
      </c>
      <c r="C32" s="140">
        <f>C33-SUM(C7:C31)</f>
        <v>258442.86999999825</v>
      </c>
      <c r="D32" s="247">
        <f t="shared" si="2"/>
        <v>9.9241108041318249E-2</v>
      </c>
      <c r="E32" s="215">
        <f t="shared" si="3"/>
        <v>9.9783833181568554E-2</v>
      </c>
      <c r="F32" s="52">
        <f t="shared" si="4"/>
        <v>1.3569896759292972E-2</v>
      </c>
      <c r="H32" s="19">
        <f>H33-SUM(H7:H31)</f>
        <v>56926.243999999715</v>
      </c>
      <c r="I32" s="142">
        <f>I33-SUM(I7:I31)</f>
        <v>58713.396000000124</v>
      </c>
      <c r="J32" s="247">
        <f t="shared" si="5"/>
        <v>9.7961089411508995E-2</v>
      </c>
      <c r="K32" s="215">
        <f t="shared" si="6"/>
        <v>0.10193456817793016</v>
      </c>
      <c r="L32" s="52">
        <f t="shared" si="7"/>
        <v>3.1394166809958837E-2</v>
      </c>
      <c r="N32" s="27">
        <f t="shared" si="0"/>
        <v>2.2325524884464572</v>
      </c>
      <c r="O32" s="152">
        <f t="shared" si="1"/>
        <v>2.2718133411844761</v>
      </c>
      <c r="P32" s="52">
        <f t="shared" si="8"/>
        <v>1.758563480195665E-2</v>
      </c>
    </row>
    <row r="33" spans="1:16" ht="26.25" customHeight="1" thickBot="1" x14ac:dyDescent="0.3">
      <c r="A33" s="12" t="s">
        <v>18</v>
      </c>
      <c r="B33" s="17">
        <v>2569326.21</v>
      </c>
      <c r="C33" s="145">
        <v>2590027.4799999986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8.0570812376520393E-3</v>
      </c>
      <c r="G33" s="1"/>
      <c r="H33" s="17">
        <v>581110.76899999962</v>
      </c>
      <c r="I33" s="145">
        <v>575991.02100000018</v>
      </c>
      <c r="J33" s="243">
        <f>SUM(J7:J32)</f>
        <v>1.0000000000000002</v>
      </c>
      <c r="K33" s="244">
        <f>SUM(K7:K32)</f>
        <v>1.0000000000000002</v>
      </c>
      <c r="L33" s="57">
        <f t="shared" si="7"/>
        <v>-8.8102789917483739E-3</v>
      </c>
      <c r="N33" s="29">
        <f t="shared" si="0"/>
        <v>2.2617243646924834</v>
      </c>
      <c r="O33" s="146">
        <f t="shared" si="1"/>
        <v>2.2238799605323125</v>
      </c>
      <c r="P33" s="57">
        <f t="shared" si="8"/>
        <v>-1.6732544756980768E-2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B37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H37</f>
        <v>jan-nov</v>
      </c>
      <c r="K37" s="374"/>
      <c r="L37" s="131" t="str">
        <f>F37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164</v>
      </c>
      <c r="B39" s="39">
        <v>145076.14000000001</v>
      </c>
      <c r="C39" s="147">
        <v>134651.6</v>
      </c>
      <c r="D39" s="247">
        <f t="shared" ref="D39:D61" si="9">B39/$B$62</f>
        <v>0.14992133828960477</v>
      </c>
      <c r="E39" s="246">
        <f t="shared" ref="E39:E61" si="10">C39/$C$62</f>
        <v>0.13926802588300416</v>
      </c>
      <c r="F39" s="52">
        <f>(C39-B39)/B39</f>
        <v>-7.185564766197948E-2</v>
      </c>
      <c r="H39" s="39">
        <v>32506.415000000008</v>
      </c>
      <c r="I39" s="147">
        <v>30968.024000000005</v>
      </c>
      <c r="J39" s="247">
        <f t="shared" ref="J39:J61" si="11">H39/$H$62</f>
        <v>0.17192310921993523</v>
      </c>
      <c r="K39" s="246">
        <f t="shared" ref="K39:K61" si="12">I39/$I$62</f>
        <v>0.16169435249547243</v>
      </c>
      <c r="L39" s="52">
        <f>(I39-H39)/H39</f>
        <v>-4.7325766314126085E-2</v>
      </c>
      <c r="N39" s="27">
        <f t="shared" ref="N39:N62" si="13">(H39/B39)*10</f>
        <v>2.2406451536413914</v>
      </c>
      <c r="O39" s="151">
        <f t="shared" ref="O39:O62" si="14">(I39/C39)*10</f>
        <v>2.299863053985248</v>
      </c>
      <c r="P39" s="61">
        <f t="shared" si="8"/>
        <v>2.6428950718777804E-2</v>
      </c>
    </row>
    <row r="40" spans="1:16" ht="20.100000000000001" customHeight="1" x14ac:dyDescent="0.25">
      <c r="A40" s="38" t="s">
        <v>162</v>
      </c>
      <c r="B40" s="19">
        <v>149622.88</v>
      </c>
      <c r="C40" s="140">
        <v>146116.12999999992</v>
      </c>
      <c r="D40" s="247">
        <f t="shared" si="9"/>
        <v>0.15461992859987136</v>
      </c>
      <c r="E40" s="215">
        <f t="shared" si="10"/>
        <v>0.15112560842028158</v>
      </c>
      <c r="F40" s="52">
        <f t="shared" ref="F40:F62" si="15">(C40-B40)/B40</f>
        <v>-2.3437257724220301E-2</v>
      </c>
      <c r="H40" s="19">
        <v>26634.62100000001</v>
      </c>
      <c r="I40" s="140">
        <v>26909.836999999996</v>
      </c>
      <c r="J40" s="247">
        <f t="shared" si="11"/>
        <v>0.14086779041043379</v>
      </c>
      <c r="K40" s="215">
        <f t="shared" si="12"/>
        <v>0.14050520851681417</v>
      </c>
      <c r="L40" s="52">
        <f t="shared" ref="L40:L62" si="16">(I40-H40)/H40</f>
        <v>1.0333017316070902E-2</v>
      </c>
      <c r="N40" s="27">
        <f t="shared" si="13"/>
        <v>1.7801168511126111</v>
      </c>
      <c r="O40" s="152">
        <f t="shared" si="14"/>
        <v>1.841674632362629</v>
      </c>
      <c r="P40" s="52">
        <f t="shared" si="8"/>
        <v>3.4580753062105417E-2</v>
      </c>
    </row>
    <row r="41" spans="1:16" ht="20.100000000000001" customHeight="1" x14ac:dyDescent="0.25">
      <c r="A41" s="38" t="s">
        <v>155</v>
      </c>
      <c r="B41" s="19">
        <v>126040.70999999995</v>
      </c>
      <c r="C41" s="140">
        <v>126034.01000000002</v>
      </c>
      <c r="D41" s="247">
        <f t="shared" si="9"/>
        <v>0.13025017016700308</v>
      </c>
      <c r="E41" s="215">
        <f t="shared" si="10"/>
        <v>0.1303549884800389</v>
      </c>
      <c r="F41" s="52">
        <f t="shared" si="15"/>
        <v>-5.3157428262061779E-5</v>
      </c>
      <c r="H41" s="19">
        <v>23738.019999999997</v>
      </c>
      <c r="I41" s="140">
        <v>24323.971000000001</v>
      </c>
      <c r="J41" s="247">
        <f t="shared" si="11"/>
        <v>0.1255479635365821</v>
      </c>
      <c r="K41" s="215">
        <f t="shared" si="12"/>
        <v>0.12700354213635487</v>
      </c>
      <c r="L41" s="52">
        <f t="shared" si="16"/>
        <v>2.4684072218323375E-2</v>
      </c>
      <c r="N41" s="27">
        <f t="shared" si="13"/>
        <v>1.8833613361905059</v>
      </c>
      <c r="O41" s="152">
        <f t="shared" si="14"/>
        <v>1.9299529547619723</v>
      </c>
      <c r="P41" s="52">
        <f t="shared" si="8"/>
        <v>2.4738544683999757E-2</v>
      </c>
    </row>
    <row r="42" spans="1:16" ht="20.100000000000001" customHeight="1" x14ac:dyDescent="0.25">
      <c r="A42" s="38" t="s">
        <v>166</v>
      </c>
      <c r="B42" s="19">
        <v>188053.65</v>
      </c>
      <c r="C42" s="140">
        <v>208922.64</v>
      </c>
      <c r="D42" s="247">
        <f t="shared" si="9"/>
        <v>0.19433419498371637</v>
      </c>
      <c r="E42" s="215">
        <f t="shared" si="10"/>
        <v>0.2160853910021534</v>
      </c>
      <c r="F42" s="52">
        <f t="shared" si="15"/>
        <v>0.11097359716229928</v>
      </c>
      <c r="H42" s="19">
        <v>18278.912999999993</v>
      </c>
      <c r="I42" s="140">
        <v>23360.375000000004</v>
      </c>
      <c r="J42" s="247">
        <f t="shared" si="11"/>
        <v>9.667530412445334E-2</v>
      </c>
      <c r="K42" s="215">
        <f t="shared" si="12"/>
        <v>0.12197228695238747</v>
      </c>
      <c r="L42" s="52">
        <f t="shared" si="16"/>
        <v>0.27799585237918756</v>
      </c>
      <c r="N42" s="27">
        <f t="shared" si="13"/>
        <v>0.97200522297759151</v>
      </c>
      <c r="O42" s="152">
        <f t="shared" si="14"/>
        <v>1.1181351623739775</v>
      </c>
      <c r="P42" s="52">
        <f t="shared" si="8"/>
        <v>0.15033863598874389</v>
      </c>
    </row>
    <row r="43" spans="1:16" ht="20.100000000000001" customHeight="1" x14ac:dyDescent="0.25">
      <c r="A43" s="38" t="s">
        <v>168</v>
      </c>
      <c r="B43" s="19">
        <v>84022.420000000056</v>
      </c>
      <c r="C43" s="140">
        <v>78223.400000000023</v>
      </c>
      <c r="D43" s="247">
        <f t="shared" si="9"/>
        <v>8.6828569141219655E-2</v>
      </c>
      <c r="E43" s="215">
        <f t="shared" si="10"/>
        <v>8.0905228722544631E-2</v>
      </c>
      <c r="F43" s="52">
        <f t="shared" si="15"/>
        <v>-6.9017531273200997E-2</v>
      </c>
      <c r="H43" s="19">
        <v>19496.960000000003</v>
      </c>
      <c r="I43" s="140">
        <v>17922.499000000003</v>
      </c>
      <c r="J43" s="247">
        <f t="shared" si="11"/>
        <v>0.1031174303144997</v>
      </c>
      <c r="K43" s="215">
        <f t="shared" si="12"/>
        <v>9.3579327854620378E-2</v>
      </c>
      <c r="L43" s="52">
        <f t="shared" si="16"/>
        <v>-8.0754179113051425E-2</v>
      </c>
      <c r="N43" s="27">
        <f t="shared" si="13"/>
        <v>2.3204473282250131</v>
      </c>
      <c r="O43" s="152">
        <f t="shared" si="14"/>
        <v>2.2911940672484192</v>
      </c>
      <c r="P43" s="52">
        <f t="shared" si="8"/>
        <v>-1.2606733460729165E-2</v>
      </c>
    </row>
    <row r="44" spans="1:16" ht="20.100000000000001" customHeight="1" x14ac:dyDescent="0.25">
      <c r="A44" s="38" t="s">
        <v>161</v>
      </c>
      <c r="B44" s="19">
        <v>61829.940000000017</v>
      </c>
      <c r="C44" s="140">
        <v>48039.279999999984</v>
      </c>
      <c r="D44" s="247">
        <f t="shared" si="9"/>
        <v>6.3894913051629088E-2</v>
      </c>
      <c r="E44" s="215">
        <f t="shared" si="10"/>
        <v>4.9686269531449175E-2</v>
      </c>
      <c r="F44" s="52">
        <f t="shared" si="15"/>
        <v>-0.22304178202340208</v>
      </c>
      <c r="H44" s="19">
        <v>15471.337999999998</v>
      </c>
      <c r="I44" s="140">
        <v>12927.550999999996</v>
      </c>
      <c r="J44" s="247">
        <f t="shared" si="11"/>
        <v>8.182632667282852E-2</v>
      </c>
      <c r="K44" s="215">
        <f t="shared" si="12"/>
        <v>6.7499043151645594E-2</v>
      </c>
      <c r="L44" s="52">
        <f t="shared" si="16"/>
        <v>-0.16441932817963142</v>
      </c>
      <c r="N44" s="27">
        <f t="shared" si="13"/>
        <v>2.5022405003142478</v>
      </c>
      <c r="O44" s="152">
        <f t="shared" si="14"/>
        <v>2.6910376258761581</v>
      </c>
      <c r="P44" s="52">
        <f t="shared" si="8"/>
        <v>7.5451230822217094E-2</v>
      </c>
    </row>
    <row r="45" spans="1:16" ht="20.100000000000001" customHeight="1" x14ac:dyDescent="0.25">
      <c r="A45" s="38" t="s">
        <v>173</v>
      </c>
      <c r="B45" s="19">
        <v>45389.160000000011</v>
      </c>
      <c r="C45" s="140">
        <v>44057.449999999975</v>
      </c>
      <c r="D45" s="247">
        <f t="shared" si="9"/>
        <v>4.6905050072610137E-2</v>
      </c>
      <c r="E45" s="215">
        <f t="shared" si="10"/>
        <v>4.5567925571914164E-2</v>
      </c>
      <c r="F45" s="52">
        <f t="shared" si="15"/>
        <v>-2.9339824751108749E-2</v>
      </c>
      <c r="H45" s="19">
        <v>10006.270999999997</v>
      </c>
      <c r="I45" s="140">
        <v>9450.3839999999927</v>
      </c>
      <c r="J45" s="247">
        <f t="shared" si="11"/>
        <v>5.2922145429364312E-2</v>
      </c>
      <c r="K45" s="215">
        <f t="shared" si="12"/>
        <v>4.9343597825730549E-2</v>
      </c>
      <c r="L45" s="52">
        <f t="shared" si="16"/>
        <v>-5.5553862173031737E-2</v>
      </c>
      <c r="N45" s="27">
        <f t="shared" si="13"/>
        <v>2.2045508222668131</v>
      </c>
      <c r="O45" s="152">
        <f t="shared" si="14"/>
        <v>2.1450138398840601</v>
      </c>
      <c r="P45" s="52">
        <f t="shared" si="8"/>
        <v>-2.70064004791391E-2</v>
      </c>
    </row>
    <row r="46" spans="1:16" ht="20.100000000000001" customHeight="1" x14ac:dyDescent="0.25">
      <c r="A46" s="38" t="s">
        <v>163</v>
      </c>
      <c r="B46" s="19">
        <v>28741.890000000018</v>
      </c>
      <c r="C46" s="140">
        <v>36497.69999999999</v>
      </c>
      <c r="D46" s="247">
        <f t="shared" si="9"/>
        <v>2.9701800818333124E-2</v>
      </c>
      <c r="E46" s="215">
        <f t="shared" si="10"/>
        <v>3.7748995394559878E-2</v>
      </c>
      <c r="F46" s="52">
        <f t="shared" si="15"/>
        <v>0.26984342365794201</v>
      </c>
      <c r="H46" s="19">
        <v>8008.2869999999984</v>
      </c>
      <c r="I46" s="140">
        <v>9446.0920000000024</v>
      </c>
      <c r="J46" s="247">
        <f t="shared" si="11"/>
        <v>4.2355012097322536E-2</v>
      </c>
      <c r="K46" s="215">
        <f t="shared" si="12"/>
        <v>4.9321187866318575E-2</v>
      </c>
      <c r="L46" s="52">
        <f t="shared" si="16"/>
        <v>0.17953964437088785</v>
      </c>
      <c r="N46" s="27">
        <f t="shared" si="13"/>
        <v>2.7862771028627531</v>
      </c>
      <c r="O46" s="152">
        <f t="shared" si="14"/>
        <v>2.5881334988232148</v>
      </c>
      <c r="P46" s="52">
        <f t="shared" si="8"/>
        <v>-7.1114105569742583E-2</v>
      </c>
    </row>
    <row r="47" spans="1:16" ht="20.100000000000001" customHeight="1" x14ac:dyDescent="0.25">
      <c r="A47" s="38" t="s">
        <v>172</v>
      </c>
      <c r="B47" s="19">
        <v>35784.11</v>
      </c>
      <c r="C47" s="140">
        <v>36582.240000000005</v>
      </c>
      <c r="D47" s="247">
        <f t="shared" si="9"/>
        <v>3.6979214229868738E-2</v>
      </c>
      <c r="E47" s="215">
        <f t="shared" si="10"/>
        <v>3.7836433783024266E-2</v>
      </c>
      <c r="F47" s="52">
        <f t="shared" si="15"/>
        <v>2.2304033829540673E-2</v>
      </c>
      <c r="H47" s="19">
        <v>8015.676000000004</v>
      </c>
      <c r="I47" s="140">
        <v>8082.1039999999994</v>
      </c>
      <c r="J47" s="247">
        <f t="shared" si="11"/>
        <v>4.2394091763721525E-2</v>
      </c>
      <c r="K47" s="215">
        <f t="shared" si="12"/>
        <v>4.2199352889970232E-2</v>
      </c>
      <c r="L47" s="52">
        <f t="shared" si="16"/>
        <v>8.2872611118507411E-3</v>
      </c>
      <c r="N47" s="27">
        <f t="shared" si="13"/>
        <v>2.2400098814809155</v>
      </c>
      <c r="O47" s="152">
        <f t="shared" si="14"/>
        <v>2.2092971890184958</v>
      </c>
      <c r="P47" s="52">
        <f t="shared" si="8"/>
        <v>-1.3710962936518353E-2</v>
      </c>
    </row>
    <row r="48" spans="1:16" ht="20.100000000000001" customHeight="1" x14ac:dyDescent="0.25">
      <c r="A48" s="38" t="s">
        <v>169</v>
      </c>
      <c r="B48" s="19">
        <v>24801.75</v>
      </c>
      <c r="C48" s="140">
        <v>26666.330000000005</v>
      </c>
      <c r="D48" s="247">
        <f t="shared" si="9"/>
        <v>2.5630069506427489E-2</v>
      </c>
      <c r="E48" s="215">
        <f t="shared" si="10"/>
        <v>2.7580564483784306E-2</v>
      </c>
      <c r="F48" s="52">
        <f t="shared" si="15"/>
        <v>7.5179372423317126E-2</v>
      </c>
      <c r="H48" s="19">
        <v>5300.3929999999973</v>
      </c>
      <c r="I48" s="140">
        <v>5164.3040000000028</v>
      </c>
      <c r="J48" s="247">
        <f t="shared" si="11"/>
        <v>2.8033237274783438E-2</v>
      </c>
      <c r="K48" s="215">
        <f t="shared" si="12"/>
        <v>2.6964548702551334E-2</v>
      </c>
      <c r="L48" s="52">
        <f t="shared" si="16"/>
        <v>-2.567526596612639E-2</v>
      </c>
      <c r="N48" s="27">
        <f t="shared" si="13"/>
        <v>2.1371044381948843</v>
      </c>
      <c r="O48" s="152">
        <f t="shared" si="14"/>
        <v>1.9366384500604328</v>
      </c>
      <c r="P48" s="52">
        <f t="shared" si="8"/>
        <v>-9.3802616545860557E-2</v>
      </c>
    </row>
    <row r="49" spans="1:16" ht="20.100000000000001" customHeight="1" x14ac:dyDescent="0.25">
      <c r="A49" s="38" t="s">
        <v>174</v>
      </c>
      <c r="B49" s="19">
        <v>16948.819999999992</v>
      </c>
      <c r="C49" s="140">
        <v>15357.379999999992</v>
      </c>
      <c r="D49" s="247">
        <f t="shared" si="9"/>
        <v>1.7514870307616524E-2</v>
      </c>
      <c r="E49" s="215">
        <f t="shared" si="10"/>
        <v>1.5883895886384784E-2</v>
      </c>
      <c r="F49" s="52">
        <f t="shared" si="15"/>
        <v>-9.3896802255260314E-2</v>
      </c>
      <c r="H49" s="19">
        <v>5216.3990000000013</v>
      </c>
      <c r="I49" s="140">
        <v>4703.2340000000022</v>
      </c>
      <c r="J49" s="247">
        <f t="shared" si="11"/>
        <v>2.7589001586664073E-2</v>
      </c>
      <c r="K49" s="215">
        <f t="shared" si="12"/>
        <v>2.4557148892182822E-2</v>
      </c>
      <c r="L49" s="52">
        <f t="shared" si="16"/>
        <v>-9.837533516895447E-2</v>
      </c>
      <c r="N49" s="27">
        <f t="shared" si="13"/>
        <v>3.0777357951763036</v>
      </c>
      <c r="O49" s="152">
        <f t="shared" si="14"/>
        <v>3.0625236856807634</v>
      </c>
      <c r="P49" s="52">
        <f t="shared" si="8"/>
        <v>-4.9426300722050084E-3</v>
      </c>
    </row>
    <row r="50" spans="1:16" ht="20.100000000000001" customHeight="1" x14ac:dyDescent="0.25">
      <c r="A50" s="38" t="s">
        <v>177</v>
      </c>
      <c r="B50" s="19">
        <v>16545.79</v>
      </c>
      <c r="C50" s="140">
        <v>13975.150000000001</v>
      </c>
      <c r="D50" s="247">
        <f t="shared" si="9"/>
        <v>1.7098380063453301E-2</v>
      </c>
      <c r="E50" s="215">
        <f t="shared" si="10"/>
        <v>1.4454277200708091E-2</v>
      </c>
      <c r="F50" s="52">
        <f t="shared" si="15"/>
        <v>-0.15536520166157067</v>
      </c>
      <c r="H50" s="19">
        <v>4966.2760000000017</v>
      </c>
      <c r="I50" s="140">
        <v>4347.0639999999976</v>
      </c>
      <c r="J50" s="247">
        <f t="shared" si="11"/>
        <v>2.6266126583455701E-2</v>
      </c>
      <c r="K50" s="215">
        <f t="shared" si="12"/>
        <v>2.2697466868934806E-2</v>
      </c>
      <c r="L50" s="52">
        <f t="shared" si="16"/>
        <v>-0.1246833643559085</v>
      </c>
      <c r="N50" s="27">
        <f t="shared" si="13"/>
        <v>3.0015345293274009</v>
      </c>
      <c r="O50" s="152">
        <f t="shared" si="14"/>
        <v>3.1105669706586312</v>
      </c>
      <c r="P50" s="52">
        <f t="shared" si="8"/>
        <v>3.6325566228172887E-2</v>
      </c>
    </row>
    <row r="51" spans="1:16" ht="20.100000000000001" customHeight="1" x14ac:dyDescent="0.25">
      <c r="A51" s="38" t="s">
        <v>181</v>
      </c>
      <c r="B51" s="19">
        <v>10656.579999999998</v>
      </c>
      <c r="C51" s="140">
        <v>13270.82</v>
      </c>
      <c r="D51" s="247">
        <f t="shared" si="9"/>
        <v>1.1012484445686494E-2</v>
      </c>
      <c r="E51" s="215">
        <f t="shared" si="10"/>
        <v>1.3725799791823409E-2</v>
      </c>
      <c r="F51" s="52">
        <f t="shared" si="15"/>
        <v>0.24531697786719586</v>
      </c>
      <c r="H51" s="19">
        <v>3361.833000000001</v>
      </c>
      <c r="I51" s="140">
        <v>4279.6100000000006</v>
      </c>
      <c r="J51" s="247">
        <f t="shared" si="11"/>
        <v>1.7780391410070366E-2</v>
      </c>
      <c r="K51" s="215">
        <f t="shared" si="12"/>
        <v>2.234526710141883E-2</v>
      </c>
      <c r="L51" s="52">
        <f t="shared" si="16"/>
        <v>0.27299898596985611</v>
      </c>
      <c r="N51" s="27">
        <f t="shared" si="13"/>
        <v>3.154701602202584</v>
      </c>
      <c r="O51" s="152">
        <f t="shared" si="14"/>
        <v>3.2248271018671044</v>
      </c>
      <c r="P51" s="52">
        <f t="shared" si="8"/>
        <v>2.2228885171123453E-2</v>
      </c>
    </row>
    <row r="52" spans="1:16" ht="20.100000000000001" customHeight="1" x14ac:dyDescent="0.25">
      <c r="A52" s="38" t="s">
        <v>180</v>
      </c>
      <c r="B52" s="19">
        <v>10951.290000000005</v>
      </c>
      <c r="C52" s="140">
        <v>15504.510000000002</v>
      </c>
      <c r="D52" s="247">
        <f t="shared" si="9"/>
        <v>1.1317037059281882E-2</v>
      </c>
      <c r="E52" s="215">
        <f t="shared" si="10"/>
        <v>1.603607012455327E-2</v>
      </c>
      <c r="F52" s="52">
        <f t="shared" si="15"/>
        <v>0.41577019693570305</v>
      </c>
      <c r="H52" s="19">
        <v>2383.7289999999998</v>
      </c>
      <c r="I52" s="140">
        <v>3727.7</v>
      </c>
      <c r="J52" s="247">
        <f t="shared" si="11"/>
        <v>1.2607299242864118E-2</v>
      </c>
      <c r="K52" s="215">
        <f t="shared" si="12"/>
        <v>1.9463561439934704E-2</v>
      </c>
      <c r="L52" s="52">
        <f t="shared" si="16"/>
        <v>0.56381031568605333</v>
      </c>
      <c r="N52" s="27">
        <f t="shared" ref="N52" si="17">(H52/B52)*10</f>
        <v>2.1766650321560279</v>
      </c>
      <c r="O52" s="152">
        <f t="shared" ref="O52" si="18">(I52/C52)*10</f>
        <v>2.4042681774528827</v>
      </c>
      <c r="P52" s="52">
        <f t="shared" ref="P52" si="19">(O52-N52)/N52</f>
        <v>0.10456507635968661</v>
      </c>
    </row>
    <row r="53" spans="1:16" ht="20.100000000000001" customHeight="1" x14ac:dyDescent="0.25">
      <c r="A53" s="38" t="s">
        <v>183</v>
      </c>
      <c r="B53" s="19">
        <v>5869.8499999999995</v>
      </c>
      <c r="C53" s="140">
        <v>7756.7299999999987</v>
      </c>
      <c r="D53" s="247">
        <f t="shared" si="9"/>
        <v>6.0658890397775715E-3</v>
      </c>
      <c r="E53" s="215">
        <f t="shared" si="10"/>
        <v>8.022663484187894E-3</v>
      </c>
      <c r="F53" s="52">
        <f t="shared" si="15"/>
        <v>0.32145284802848445</v>
      </c>
      <c r="H53" s="19">
        <v>1122.7480000000005</v>
      </c>
      <c r="I53" s="140">
        <v>1440.0079999999996</v>
      </c>
      <c r="J53" s="247">
        <f t="shared" si="11"/>
        <v>5.9380995114491674E-3</v>
      </c>
      <c r="K53" s="215">
        <f t="shared" si="12"/>
        <v>7.5187606787020115E-3</v>
      </c>
      <c r="L53" s="52">
        <f t="shared" si="16"/>
        <v>0.28257454032427487</v>
      </c>
      <c r="N53" s="27">
        <f t="shared" ref="N53" si="20">(H53/B53)*10</f>
        <v>1.9127371227544154</v>
      </c>
      <c r="O53" s="152">
        <f t="shared" ref="O53" si="21">(I53/C53)*10</f>
        <v>1.8564627104462832</v>
      </c>
      <c r="P53" s="52">
        <f t="shared" ref="P53" si="22">(O53-N53)/N53</f>
        <v>-2.9420881541262142E-2</v>
      </c>
    </row>
    <row r="54" spans="1:16" ht="20.100000000000001" customHeight="1" x14ac:dyDescent="0.25">
      <c r="A54" s="38" t="s">
        <v>184</v>
      </c>
      <c r="B54" s="19">
        <v>4865.9800000000005</v>
      </c>
      <c r="C54" s="140">
        <v>4929.3599999999988</v>
      </c>
      <c r="D54" s="247">
        <f t="shared" si="9"/>
        <v>5.0284921675642262E-3</v>
      </c>
      <c r="E54" s="215">
        <f t="shared" si="10"/>
        <v>5.0983592921780736E-3</v>
      </c>
      <c r="F54" s="52">
        <f t="shared" si="15"/>
        <v>1.3025125462907428E-2</v>
      </c>
      <c r="H54" s="19">
        <v>1226.18</v>
      </c>
      <c r="I54" s="140">
        <v>1228.027</v>
      </c>
      <c r="J54" s="247">
        <f t="shared" si="11"/>
        <v>6.4851407964643323E-3</v>
      </c>
      <c r="K54" s="215">
        <f t="shared" si="12"/>
        <v>6.4119373781148419E-3</v>
      </c>
      <c r="L54" s="52">
        <f t="shared" si="16"/>
        <v>1.5063041315304278E-3</v>
      </c>
      <c r="N54" s="27">
        <f t="shared" ref="N54" si="23">(H54/B54)*10</f>
        <v>2.5199034932326065</v>
      </c>
      <c r="O54" s="152">
        <f t="shared" ref="O54" si="24">(I54/C54)*10</f>
        <v>2.4912503854455759</v>
      </c>
      <c r="P54" s="52">
        <f t="shared" ref="P54" si="25">(O54-N54)/N54</f>
        <v>-1.1370716324645282E-2</v>
      </c>
    </row>
    <row r="55" spans="1:16" ht="20.100000000000001" customHeight="1" x14ac:dyDescent="0.25">
      <c r="A55" s="38" t="s">
        <v>186</v>
      </c>
      <c r="B55" s="19">
        <v>4907.82</v>
      </c>
      <c r="C55" s="140">
        <v>3484.3499999999995</v>
      </c>
      <c r="D55" s="247">
        <f t="shared" si="9"/>
        <v>5.0717295241277304E-3</v>
      </c>
      <c r="E55" s="215">
        <f t="shared" si="10"/>
        <v>3.6038082427943333E-3</v>
      </c>
      <c r="F55" s="52">
        <f t="shared" si="15"/>
        <v>-0.29004119955499597</v>
      </c>
      <c r="H55" s="19">
        <v>1204.6890000000001</v>
      </c>
      <c r="I55" s="140">
        <v>935.30399999999986</v>
      </c>
      <c r="J55" s="247">
        <f t="shared" si="11"/>
        <v>6.3714770922310105E-3</v>
      </c>
      <c r="K55" s="215">
        <f t="shared" si="12"/>
        <v>4.8835332427546981E-3</v>
      </c>
      <c r="L55" s="52">
        <f t="shared" si="16"/>
        <v>-0.22361372935255505</v>
      </c>
      <c r="N55" s="27">
        <f t="shared" ref="N55:N56" si="26">(H55/B55)*10</f>
        <v>2.4546315879555487</v>
      </c>
      <c r="O55" s="152">
        <f t="shared" ref="O55:O56" si="27">(I55/C55)*10</f>
        <v>2.6842997976667098</v>
      </c>
      <c r="P55" s="52">
        <f t="shared" ref="P55:P56" si="28">(O55-N55)/N55</f>
        <v>9.3565246547833547E-2</v>
      </c>
    </row>
    <row r="56" spans="1:16" ht="20.100000000000001" customHeight="1" x14ac:dyDescent="0.25">
      <c r="A56" s="38" t="s">
        <v>182</v>
      </c>
      <c r="B56" s="19">
        <v>1824.5099999999998</v>
      </c>
      <c r="C56" s="140">
        <v>1898.3999999999994</v>
      </c>
      <c r="D56" s="247">
        <f t="shared" si="9"/>
        <v>1.8854442978891413E-3</v>
      </c>
      <c r="E56" s="215">
        <f t="shared" si="10"/>
        <v>1.9634851746009332E-3</v>
      </c>
      <c r="F56" s="52">
        <f t="shared" si="15"/>
        <v>4.0498544814771997E-2</v>
      </c>
      <c r="H56" s="19">
        <v>615.31499999999983</v>
      </c>
      <c r="I56" s="140">
        <v>767.66300000000012</v>
      </c>
      <c r="J56" s="247">
        <f t="shared" si="11"/>
        <v>3.2543381960042162E-3</v>
      </c>
      <c r="K56" s="215">
        <f t="shared" si="12"/>
        <v>4.0082238285443026E-3</v>
      </c>
      <c r="L56" s="52">
        <f t="shared" si="16"/>
        <v>0.24759350901570795</v>
      </c>
      <c r="N56" s="27">
        <f t="shared" si="26"/>
        <v>3.3724945327786631</v>
      </c>
      <c r="O56" s="152">
        <f t="shared" si="27"/>
        <v>4.0437368310155941</v>
      </c>
      <c r="P56" s="52">
        <f t="shared" si="28"/>
        <v>0.19903436216511272</v>
      </c>
    </row>
    <row r="57" spans="1:16" ht="20.100000000000001" customHeight="1" x14ac:dyDescent="0.25">
      <c r="A57" s="38" t="s">
        <v>185</v>
      </c>
      <c r="B57" s="19">
        <v>3014.7899999999995</v>
      </c>
      <c r="C57" s="140">
        <v>1556.6299999999992</v>
      </c>
      <c r="D57" s="247">
        <f t="shared" si="9"/>
        <v>3.1154768210824848E-3</v>
      </c>
      <c r="E57" s="215">
        <f t="shared" si="10"/>
        <v>1.6099978546876578E-3</v>
      </c>
      <c r="F57" s="52">
        <f t="shared" si="15"/>
        <v>-0.48366884592293347</v>
      </c>
      <c r="H57" s="19">
        <v>559.13799999999981</v>
      </c>
      <c r="I57" s="140">
        <v>478.90900000000005</v>
      </c>
      <c r="J57" s="247">
        <f t="shared" si="11"/>
        <v>2.9572237800759046E-3</v>
      </c>
      <c r="K57" s="215">
        <f t="shared" si="12"/>
        <v>2.5005431621744484E-3</v>
      </c>
      <c r="L57" s="52">
        <f t="shared" si="16"/>
        <v>-0.14348693882368893</v>
      </c>
      <c r="N57" s="27">
        <f t="shared" si="13"/>
        <v>1.8546499092805795</v>
      </c>
      <c r="O57" s="152">
        <f t="shared" si="14"/>
        <v>3.0765756795127959</v>
      </c>
      <c r="P57" s="52">
        <f t="shared" si="8"/>
        <v>0.65884443426102046</v>
      </c>
    </row>
    <row r="58" spans="1:16" ht="20.100000000000001" customHeight="1" x14ac:dyDescent="0.25">
      <c r="A58" s="38" t="s">
        <v>187</v>
      </c>
      <c r="B58" s="19">
        <v>1214.3300000000002</v>
      </c>
      <c r="C58" s="140">
        <v>1502.5500000000004</v>
      </c>
      <c r="D58" s="247">
        <f t="shared" si="9"/>
        <v>1.2548857360363723E-3</v>
      </c>
      <c r="E58" s="215">
        <f t="shared" si="10"/>
        <v>1.5540637637466465E-3</v>
      </c>
      <c r="F58" s="52">
        <f t="shared" si="15"/>
        <v>0.23734899080151212</v>
      </c>
      <c r="H58" s="19">
        <v>378.26800000000003</v>
      </c>
      <c r="I58" s="140">
        <v>418.63099999999997</v>
      </c>
      <c r="J58" s="247">
        <f t="shared" si="11"/>
        <v>2.0006208214103723E-3</v>
      </c>
      <c r="K58" s="215">
        <f t="shared" si="12"/>
        <v>2.1858116772168644E-3</v>
      </c>
      <c r="L58" s="52">
        <f t="shared" si="16"/>
        <v>0.10670477016295309</v>
      </c>
      <c r="N58" s="27">
        <f t="shared" si="13"/>
        <v>3.1150346281488557</v>
      </c>
      <c r="O58" s="152">
        <f t="shared" si="14"/>
        <v>2.7861369006023082</v>
      </c>
      <c r="P58" s="52">
        <f t="shared" si="8"/>
        <v>-0.10558397154705103</v>
      </c>
    </row>
    <row r="59" spans="1:16" ht="20.100000000000001" customHeight="1" x14ac:dyDescent="0.25">
      <c r="A59" s="38" t="s">
        <v>188</v>
      </c>
      <c r="B59" s="19">
        <v>716.9699999999998</v>
      </c>
      <c r="C59" s="140">
        <v>547.17999999999984</v>
      </c>
      <c r="D59" s="247">
        <f t="shared" si="9"/>
        <v>7.409150940568029E-4</v>
      </c>
      <c r="E59" s="215">
        <f t="shared" si="10"/>
        <v>5.6593964277188086E-4</v>
      </c>
      <c r="F59" s="52">
        <f>(C59-B59)/B59</f>
        <v>-0.23681604530175601</v>
      </c>
      <c r="H59" s="19">
        <v>229.97400000000002</v>
      </c>
      <c r="I59" s="140">
        <v>192.61900000000006</v>
      </c>
      <c r="J59" s="247">
        <f t="shared" si="11"/>
        <v>1.2163089999234114E-3</v>
      </c>
      <c r="K59" s="215">
        <f t="shared" si="12"/>
        <v>1.0057278592694649E-3</v>
      </c>
      <c r="L59" s="52">
        <f>(I59-H59)/H59</f>
        <v>-0.1624314052892934</v>
      </c>
      <c r="N59" s="27">
        <f t="shared" si="13"/>
        <v>3.2075819071927709</v>
      </c>
      <c r="O59" s="152">
        <f t="shared" si="14"/>
        <v>3.5202127270733601</v>
      </c>
      <c r="P59" s="52">
        <f>(O59-N59)/N59</f>
        <v>9.7466200061653019E-2</v>
      </c>
    </row>
    <row r="60" spans="1:16" ht="20.100000000000001" customHeight="1" x14ac:dyDescent="0.25">
      <c r="A60" s="38" t="s">
        <v>203</v>
      </c>
      <c r="B60" s="19">
        <v>167.27000000000004</v>
      </c>
      <c r="C60" s="140">
        <v>481.73000000000008</v>
      </c>
      <c r="D60" s="247">
        <f t="shared" si="9"/>
        <v>1.7285642046791565E-4</v>
      </c>
      <c r="E60" s="215">
        <f t="shared" si="10"/>
        <v>4.9824574018147278E-4</v>
      </c>
      <c r="F60" s="52">
        <f>(C60-B60)/B60</f>
        <v>1.8799545644765945</v>
      </c>
      <c r="H60" s="19">
        <v>57.888000000000019</v>
      </c>
      <c r="I60" s="140">
        <v>146.81800000000001</v>
      </c>
      <c r="J60" s="247">
        <f t="shared" si="11"/>
        <v>3.0616372019257157E-4</v>
      </c>
      <c r="K60" s="215">
        <f t="shared" si="12"/>
        <v>7.6658560600057239E-4</v>
      </c>
      <c r="L60" s="52">
        <f>(I60-H60)/H60</f>
        <v>1.5362423991155327</v>
      </c>
      <c r="N60" s="27">
        <f t="shared" si="13"/>
        <v>3.4607520774795248</v>
      </c>
      <c r="O60" s="152">
        <f t="shared" si="14"/>
        <v>3.047723828700724</v>
      </c>
      <c r="P60" s="52">
        <f>(O60-N60)/N60</f>
        <v>-0.11934638469670744</v>
      </c>
    </row>
    <row r="61" spans="1:16" ht="20.100000000000001" customHeight="1" thickBot="1" x14ac:dyDescent="0.3">
      <c r="A61" s="8" t="s">
        <v>17</v>
      </c>
      <c r="B61" s="19">
        <f>B62-SUM(B39:B60)</f>
        <v>635.08000000007451</v>
      </c>
      <c r="C61" s="140">
        <f>C62-SUM(C39:C60)</f>
        <v>796.65000000002328</v>
      </c>
      <c r="D61" s="247">
        <f t="shared" si="9"/>
        <v>6.5629016267577402E-4</v>
      </c>
      <c r="E61" s="215">
        <f t="shared" si="10"/>
        <v>8.2396252862720161E-4</v>
      </c>
      <c r="F61" s="52">
        <f t="shared" si="15"/>
        <v>0.25440889336765421</v>
      </c>
      <c r="H61" s="19">
        <f>H62-SUM(H39:H60)</f>
        <v>295.97799999994459</v>
      </c>
      <c r="I61" s="140">
        <f>I62-SUM(I39:I60)</f>
        <v>301.26100000002771</v>
      </c>
      <c r="J61" s="247">
        <f t="shared" si="11"/>
        <v>1.5653974152698305E-3</v>
      </c>
      <c r="K61" s="215">
        <f t="shared" si="12"/>
        <v>1.5729838728858836E-3</v>
      </c>
      <c r="L61" s="52">
        <f t="shared" si="16"/>
        <v>1.7849299610390331E-2</v>
      </c>
      <c r="N61" s="27">
        <f t="shared" si="13"/>
        <v>4.6604837185852155</v>
      </c>
      <c r="O61" s="152">
        <f t="shared" si="14"/>
        <v>3.781597941379764</v>
      </c>
      <c r="P61" s="52">
        <f t="shared" si="8"/>
        <v>-0.18858252281852303</v>
      </c>
    </row>
    <row r="62" spans="1:16" ht="26.25" customHeight="1" thickBot="1" x14ac:dyDescent="0.3">
      <c r="A62" s="12" t="s">
        <v>18</v>
      </c>
      <c r="B62" s="17">
        <v>967681.7300000001</v>
      </c>
      <c r="C62" s="145">
        <v>966852.21999999986</v>
      </c>
      <c r="D62" s="253">
        <f>SUM(D39:D61)</f>
        <v>1</v>
      </c>
      <c r="E62" s="254">
        <f>SUM(E39:E61)</f>
        <v>1.0000000000000002</v>
      </c>
      <c r="F62" s="57">
        <f t="shared" si="15"/>
        <v>-8.572136625956988E-4</v>
      </c>
      <c r="G62" s="1"/>
      <c r="H62" s="17">
        <v>189075.30900000004</v>
      </c>
      <c r="I62" s="145">
        <v>191521.98900000006</v>
      </c>
      <c r="J62" s="253">
        <f>SUM(J39:J61)</f>
        <v>0.99999999999999956</v>
      </c>
      <c r="K62" s="254">
        <f>SUM(K39:K61)</f>
        <v>0.99999999999999989</v>
      </c>
      <c r="L62" s="57">
        <f t="shared" si="16"/>
        <v>1.2940240652998333E-2</v>
      </c>
      <c r="M62" s="1"/>
      <c r="N62" s="29">
        <f t="shared" si="13"/>
        <v>1.9538997496625261</v>
      </c>
      <c r="O62" s="146">
        <f t="shared" si="14"/>
        <v>1.9808817215106576</v>
      </c>
      <c r="P62" s="57">
        <f t="shared" si="8"/>
        <v>1.3809291829220881E-2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F66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157</v>
      </c>
      <c r="B68" s="39">
        <v>259191.44999999984</v>
      </c>
      <c r="C68" s="147">
        <v>252606.70999999988</v>
      </c>
      <c r="D68" s="247">
        <f>B68/$B$96</f>
        <v>0.16182832909335776</v>
      </c>
      <c r="E68" s="246">
        <f>C68/$C$96</f>
        <v>0.15562503706469744</v>
      </c>
      <c r="F68" s="61">
        <f t="shared" ref="F68:F80" si="29">(C68-B68)/B68</f>
        <v>-2.5404927515934518E-2</v>
      </c>
      <c r="H68" s="19">
        <v>75034.261999999944</v>
      </c>
      <c r="I68" s="147">
        <v>74634.514999999956</v>
      </c>
      <c r="J68" s="245">
        <f>H68/$H$96</f>
        <v>0.19139662009145794</v>
      </c>
      <c r="K68" s="246">
        <f>I68/$I$96</f>
        <v>0.19412360629347122</v>
      </c>
      <c r="L68" s="61">
        <f t="shared" ref="L68:L80" si="30">(I68-H68)/H68</f>
        <v>-5.3275262439442502E-3</v>
      </c>
      <c r="N68" s="41">
        <f t="shared" ref="N68:N96" si="31">(H68/B68)*10</f>
        <v>2.8949358476138003</v>
      </c>
      <c r="O68" s="149">
        <f t="shared" ref="O68:O96" si="32">(I68/C68)*10</f>
        <v>2.9545737324238135</v>
      </c>
      <c r="P68" s="61">
        <f t="shared" si="8"/>
        <v>2.0600762140954083E-2</v>
      </c>
    </row>
    <row r="69" spans="1:16" ht="20.100000000000001" customHeight="1" x14ac:dyDescent="0.25">
      <c r="A69" t="s">
        <v>156</v>
      </c>
      <c r="B69" s="19">
        <v>187046.02999999997</v>
      </c>
      <c r="C69" s="140">
        <v>176067.43</v>
      </c>
      <c r="D69" s="247">
        <f t="shared" ref="D69:D95" si="33">B69/$B$96</f>
        <v>0.11678373842364816</v>
      </c>
      <c r="E69" s="215">
        <f t="shared" ref="E69:E95" si="34">C69/$C$96</f>
        <v>0.10847099160444326</v>
      </c>
      <c r="F69" s="52">
        <f t="shared" si="29"/>
        <v>-5.8694643238351427E-2</v>
      </c>
      <c r="H69" s="19">
        <v>58837.293000000027</v>
      </c>
      <c r="I69" s="140">
        <v>51954.635000000024</v>
      </c>
      <c r="J69" s="214">
        <f t="shared" ref="J69:J96" si="35">H69/$H$96</f>
        <v>0.15008155894877476</v>
      </c>
      <c r="K69" s="215">
        <f t="shared" ref="K69:K96" si="36">I69/$I$96</f>
        <v>0.13513347155616956</v>
      </c>
      <c r="L69" s="52">
        <f t="shared" si="30"/>
        <v>-0.11697781541377167</v>
      </c>
      <c r="N69" s="40">
        <f t="shared" si="31"/>
        <v>3.1456050149794699</v>
      </c>
      <c r="O69" s="143">
        <f t="shared" si="32"/>
        <v>2.9508373581644278</v>
      </c>
      <c r="P69" s="52">
        <f t="shared" si="8"/>
        <v>-6.1917391372264589E-2</v>
      </c>
    </row>
    <row r="70" spans="1:16" ht="20.100000000000001" customHeight="1" x14ac:dyDescent="0.25">
      <c r="A70" s="38" t="s">
        <v>159</v>
      </c>
      <c r="B70" s="19">
        <v>336578.65999999992</v>
      </c>
      <c r="C70" s="140">
        <v>365003.72000000032</v>
      </c>
      <c r="D70" s="247">
        <f t="shared" si="33"/>
        <v>0.21014567477546572</v>
      </c>
      <c r="E70" s="215">
        <f t="shared" si="34"/>
        <v>0.22487018438169171</v>
      </c>
      <c r="F70" s="52">
        <f t="shared" si="29"/>
        <v>8.4452947789382768E-2</v>
      </c>
      <c r="H70" s="19">
        <v>38716.292000000009</v>
      </c>
      <c r="I70" s="140">
        <v>46468.574000000037</v>
      </c>
      <c r="J70" s="214">
        <f t="shared" si="35"/>
        <v>9.8757117532174282E-2</v>
      </c>
      <c r="K70" s="215">
        <f t="shared" si="36"/>
        <v>0.12086428329031207</v>
      </c>
      <c r="L70" s="52">
        <f t="shared" si="30"/>
        <v>0.2002330698404699</v>
      </c>
      <c r="N70" s="40">
        <f t="shared" si="31"/>
        <v>1.1502895638125132</v>
      </c>
      <c r="O70" s="143">
        <f t="shared" si="32"/>
        <v>1.2730986412960394</v>
      </c>
      <c r="P70" s="52">
        <f t="shared" si="8"/>
        <v>0.10676361965459244</v>
      </c>
    </row>
    <row r="71" spans="1:16" ht="20.100000000000001" customHeight="1" x14ac:dyDescent="0.25">
      <c r="A71" s="38" t="s">
        <v>158</v>
      </c>
      <c r="B71" s="19">
        <v>159029.87999999992</v>
      </c>
      <c r="C71" s="140">
        <v>157348.04000000012</v>
      </c>
      <c r="D71" s="247">
        <f t="shared" si="33"/>
        <v>9.9291623069808793E-2</v>
      </c>
      <c r="E71" s="215">
        <f t="shared" si="34"/>
        <v>9.6938416865717969E-2</v>
      </c>
      <c r="F71" s="52">
        <f t="shared" si="29"/>
        <v>-1.0575622643994913E-2</v>
      </c>
      <c r="H71" s="19">
        <v>45472.445000000036</v>
      </c>
      <c r="I71" s="140">
        <v>44793.807000000015</v>
      </c>
      <c r="J71" s="214">
        <f t="shared" si="35"/>
        <v>0.11599064278522163</v>
      </c>
      <c r="K71" s="215">
        <f t="shared" si="36"/>
        <v>0.11650823153943914</v>
      </c>
      <c r="L71" s="52">
        <f t="shared" si="30"/>
        <v>-1.4924159015421764E-2</v>
      </c>
      <c r="N71" s="40">
        <f t="shared" si="31"/>
        <v>2.8593648564659713</v>
      </c>
      <c r="O71" s="143">
        <f t="shared" si="32"/>
        <v>2.8467979010097606</v>
      </c>
      <c r="P71" s="52">
        <f t="shared" si="8"/>
        <v>-4.395016406455658E-3</v>
      </c>
    </row>
    <row r="72" spans="1:16" ht="20.100000000000001" customHeight="1" x14ac:dyDescent="0.25">
      <c r="A72" s="38" t="s">
        <v>160</v>
      </c>
      <c r="B72" s="19">
        <v>100940.86</v>
      </c>
      <c r="C72" s="140">
        <v>102890.75999999998</v>
      </c>
      <c r="D72" s="247">
        <f t="shared" si="33"/>
        <v>6.3023262191119964E-2</v>
      </c>
      <c r="E72" s="215">
        <f t="shared" si="34"/>
        <v>6.3388570868188318E-2</v>
      </c>
      <c r="F72" s="52">
        <f t="shared" si="29"/>
        <v>1.9317251705602466E-2</v>
      </c>
      <c r="H72" s="19">
        <v>36100.010999999969</v>
      </c>
      <c r="I72" s="140">
        <v>36156.239000000031</v>
      </c>
      <c r="J72" s="214">
        <f t="shared" si="35"/>
        <v>9.2083534994512925E-2</v>
      </c>
      <c r="K72" s="215">
        <f t="shared" si="36"/>
        <v>9.4042005963174802E-2</v>
      </c>
      <c r="L72" s="52">
        <f t="shared" si="30"/>
        <v>1.5575618522681628E-3</v>
      </c>
      <c r="N72" s="40">
        <f t="shared" si="31"/>
        <v>3.5763526286580047</v>
      </c>
      <c r="O72" s="143">
        <f t="shared" si="32"/>
        <v>3.514041396914557</v>
      </c>
      <c r="P72" s="52">
        <f t="shared" ref="P72:P80" si="37">(O72-N72)/N72</f>
        <v>-1.7423123000829346E-2</v>
      </c>
    </row>
    <row r="73" spans="1:16" ht="20.100000000000001" customHeight="1" x14ac:dyDescent="0.25">
      <c r="A73" s="38" t="s">
        <v>165</v>
      </c>
      <c r="B73" s="19">
        <v>111204.00999999998</v>
      </c>
      <c r="C73" s="140">
        <v>123639.65</v>
      </c>
      <c r="D73" s="247">
        <f t="shared" si="33"/>
        <v>6.943114491925198E-2</v>
      </c>
      <c r="E73" s="215">
        <f t="shared" si="34"/>
        <v>7.6171472697285941E-2</v>
      </c>
      <c r="F73" s="52">
        <f t="shared" si="29"/>
        <v>0.11182726234422675</v>
      </c>
      <c r="H73" s="19">
        <v>35196.045000000006</v>
      </c>
      <c r="I73" s="140">
        <v>26273.722000000016</v>
      </c>
      <c r="J73" s="214">
        <f t="shared" si="35"/>
        <v>8.9777707863467268E-2</v>
      </c>
      <c r="K73" s="215">
        <f t="shared" si="36"/>
        <v>6.8337680835631062E-2</v>
      </c>
      <c r="L73" s="52">
        <f t="shared" si="30"/>
        <v>-0.25350356836968435</v>
      </c>
      <c r="N73" s="40">
        <f t="shared" si="31"/>
        <v>3.1649978269668519</v>
      </c>
      <c r="O73" s="143">
        <f t="shared" si="32"/>
        <v>2.1250239708701875</v>
      </c>
      <c r="P73" s="52">
        <f t="shared" si="37"/>
        <v>-0.32858596212475583</v>
      </c>
    </row>
    <row r="74" spans="1:16" ht="20.100000000000001" customHeight="1" x14ac:dyDescent="0.25">
      <c r="A74" s="38" t="s">
        <v>167</v>
      </c>
      <c r="B74" s="19">
        <v>69458.830000000016</v>
      </c>
      <c r="C74" s="140">
        <v>65201.780000000006</v>
      </c>
      <c r="D74" s="247">
        <f t="shared" si="33"/>
        <v>4.3367195946006708E-2</v>
      </c>
      <c r="E74" s="215">
        <f t="shared" si="34"/>
        <v>4.0169279070948888E-2</v>
      </c>
      <c r="F74" s="52">
        <f t="shared" si="29"/>
        <v>-6.1288823897552108E-2</v>
      </c>
      <c r="H74" s="19">
        <v>23344.322000000015</v>
      </c>
      <c r="I74" s="140">
        <v>22795.082000000006</v>
      </c>
      <c r="J74" s="214">
        <f t="shared" si="35"/>
        <v>5.9546455312996474E-2</v>
      </c>
      <c r="K74" s="215">
        <f t="shared" si="36"/>
        <v>5.9289773955058141E-2</v>
      </c>
      <c r="L74" s="52">
        <f t="shared" si="30"/>
        <v>-2.3527776904379939E-2</v>
      </c>
      <c r="N74" s="40">
        <f t="shared" si="31"/>
        <v>3.3608861537114878</v>
      </c>
      <c r="O74" s="143">
        <f t="shared" si="32"/>
        <v>3.4960827756542852</v>
      </c>
      <c r="P74" s="52">
        <f t="shared" si="37"/>
        <v>4.0226480683821217E-2</v>
      </c>
    </row>
    <row r="75" spans="1:16" ht="20.100000000000001" customHeight="1" x14ac:dyDescent="0.25">
      <c r="A75" s="38" t="s">
        <v>171</v>
      </c>
      <c r="B75" s="19">
        <v>33075.369999999988</v>
      </c>
      <c r="C75" s="140">
        <v>34570.619999999981</v>
      </c>
      <c r="D75" s="247">
        <f t="shared" si="33"/>
        <v>2.0650881274226342E-2</v>
      </c>
      <c r="E75" s="215">
        <f t="shared" si="34"/>
        <v>2.1298143738341591E-2</v>
      </c>
      <c r="F75" s="52">
        <f t="shared" si="29"/>
        <v>4.5207355201166102E-2</v>
      </c>
      <c r="H75" s="19">
        <v>9938.0559999999987</v>
      </c>
      <c r="I75" s="140">
        <v>10924.918000000001</v>
      </c>
      <c r="J75" s="214">
        <f t="shared" si="35"/>
        <v>2.5349890543064649E-2</v>
      </c>
      <c r="K75" s="215">
        <f t="shared" si="36"/>
        <v>2.8415599412958716E-2</v>
      </c>
      <c r="L75" s="52">
        <f t="shared" si="30"/>
        <v>9.930131204734638E-2</v>
      </c>
      <c r="N75" s="40">
        <f t="shared" si="31"/>
        <v>3.0046696378604389</v>
      </c>
      <c r="O75" s="143">
        <f t="shared" si="32"/>
        <v>3.1601741594452188</v>
      </c>
      <c r="P75" s="52">
        <f t="shared" si="37"/>
        <v>5.1754282609089548E-2</v>
      </c>
    </row>
    <row r="76" spans="1:16" ht="20.100000000000001" customHeight="1" x14ac:dyDescent="0.25">
      <c r="A76" s="38" t="s">
        <v>176</v>
      </c>
      <c r="B76" s="19">
        <v>87359.910000000018</v>
      </c>
      <c r="C76" s="140">
        <v>85345.40999999996</v>
      </c>
      <c r="D76" s="247">
        <f t="shared" si="33"/>
        <v>5.454388354649093E-2</v>
      </c>
      <c r="E76" s="215">
        <f t="shared" si="34"/>
        <v>5.2579294487275496E-2</v>
      </c>
      <c r="F76" s="52">
        <f t="shared" si="29"/>
        <v>-2.305977650389129E-2</v>
      </c>
      <c r="H76" s="19">
        <v>6922.8410000000031</v>
      </c>
      <c r="I76" s="140">
        <v>6493.9110000000001</v>
      </c>
      <c r="J76" s="214">
        <f t="shared" si="35"/>
        <v>1.7658711280862206E-2</v>
      </c>
      <c r="K76" s="215">
        <f t="shared" si="36"/>
        <v>1.6890595755446963E-2</v>
      </c>
      <c r="L76" s="52">
        <f t="shared" si="30"/>
        <v>-6.195866696924035E-2</v>
      </c>
      <c r="N76" s="40">
        <f t="shared" si="31"/>
        <v>0.79245056456674479</v>
      </c>
      <c r="O76" s="143">
        <f t="shared" si="32"/>
        <v>0.76089751048123189</v>
      </c>
      <c r="P76" s="52">
        <f t="shared" si="37"/>
        <v>-3.9817063040094934E-2</v>
      </c>
    </row>
    <row r="77" spans="1:16" ht="20.100000000000001" customHeight="1" x14ac:dyDescent="0.25">
      <c r="A77" s="38" t="s">
        <v>170</v>
      </c>
      <c r="B77" s="19">
        <v>2459.34</v>
      </c>
      <c r="C77" s="140">
        <v>2563.360000000001</v>
      </c>
      <c r="D77" s="247">
        <f t="shared" si="33"/>
        <v>1.535509303537824E-3</v>
      </c>
      <c r="E77" s="215">
        <f t="shared" si="34"/>
        <v>1.5792256468965659E-3</v>
      </c>
      <c r="F77" s="52">
        <f t="shared" si="29"/>
        <v>4.2295900526157781E-2</v>
      </c>
      <c r="H77" s="19">
        <v>4969.7479999999978</v>
      </c>
      <c r="I77" s="140">
        <v>5303.7620000000015</v>
      </c>
      <c r="J77" s="214">
        <f t="shared" si="35"/>
        <v>1.2676781840091706E-2</v>
      </c>
      <c r="K77" s="215">
        <f t="shared" si="36"/>
        <v>1.3795030440839261E-2</v>
      </c>
      <c r="L77" s="52">
        <f t="shared" si="30"/>
        <v>6.7209444020099998E-2</v>
      </c>
      <c r="N77" s="40">
        <f t="shared" si="31"/>
        <v>20.207649206697724</v>
      </c>
      <c r="O77" s="143">
        <f t="shared" si="32"/>
        <v>20.69066381624118</v>
      </c>
      <c r="P77" s="52">
        <f t="shared" si="37"/>
        <v>2.3902563064256067E-2</v>
      </c>
    </row>
    <row r="78" spans="1:16" ht="20.100000000000001" customHeight="1" x14ac:dyDescent="0.25">
      <c r="A78" s="38" t="s">
        <v>175</v>
      </c>
      <c r="B78" s="19">
        <v>14654.340000000004</v>
      </c>
      <c r="C78" s="140">
        <v>14371.270000000006</v>
      </c>
      <c r="D78" s="247">
        <f t="shared" si="33"/>
        <v>9.1495585836876888E-3</v>
      </c>
      <c r="E78" s="215">
        <f t="shared" si="34"/>
        <v>8.8538005440028742E-3</v>
      </c>
      <c r="F78" s="52">
        <f t="shared" si="29"/>
        <v>-1.9316461880917041E-2</v>
      </c>
      <c r="H78" s="19">
        <v>4670.1049999999996</v>
      </c>
      <c r="I78" s="140">
        <v>4818.6039999999994</v>
      </c>
      <c r="J78" s="214">
        <f t="shared" si="35"/>
        <v>1.1912455572258692E-2</v>
      </c>
      <c r="K78" s="215">
        <f t="shared" si="36"/>
        <v>1.253313947012513E-2</v>
      </c>
      <c r="L78" s="52">
        <f t="shared" si="30"/>
        <v>3.17977861311469E-2</v>
      </c>
      <c r="N78" s="40">
        <f t="shared" si="31"/>
        <v>3.1868408949157709</v>
      </c>
      <c r="O78" s="143">
        <f t="shared" si="32"/>
        <v>3.3529423634793565</v>
      </c>
      <c r="P78" s="52">
        <f t="shared" si="37"/>
        <v>5.2121042135671369E-2</v>
      </c>
    </row>
    <row r="79" spans="1:16" ht="20.100000000000001" customHeight="1" x14ac:dyDescent="0.25">
      <c r="A79" s="38" t="s">
        <v>178</v>
      </c>
      <c r="B79" s="19">
        <v>19830.910000000003</v>
      </c>
      <c r="C79" s="140">
        <v>23581.729999999996</v>
      </c>
      <c r="D79" s="247">
        <f t="shared" si="33"/>
        <v>1.2381592948767259E-2</v>
      </c>
      <c r="E79" s="215">
        <f t="shared" si="34"/>
        <v>1.4528147749122297E-2</v>
      </c>
      <c r="F79" s="52">
        <f t="shared" si="29"/>
        <v>0.18914008484734143</v>
      </c>
      <c r="H79" s="19">
        <v>3981.703</v>
      </c>
      <c r="I79" s="140">
        <v>4774.806999999998</v>
      </c>
      <c r="J79" s="214">
        <f t="shared" si="35"/>
        <v>1.0156486864734124E-2</v>
      </c>
      <c r="K79" s="215">
        <f t="shared" si="36"/>
        <v>1.2419223923345796E-2</v>
      </c>
      <c r="L79" s="52">
        <f t="shared" si="30"/>
        <v>0.19918713173734906</v>
      </c>
      <c r="N79" s="40">
        <f t="shared" si="31"/>
        <v>2.0078266705864731</v>
      </c>
      <c r="O79" s="143">
        <f t="shared" si="32"/>
        <v>2.0247908020319114</v>
      </c>
      <c r="P79" s="52">
        <f t="shared" si="37"/>
        <v>8.4490019452143142E-3</v>
      </c>
    </row>
    <row r="80" spans="1:16" ht="20.100000000000001" customHeight="1" x14ac:dyDescent="0.25">
      <c r="A80" s="38" t="s">
        <v>190</v>
      </c>
      <c r="B80" s="19">
        <v>28934.359999999993</v>
      </c>
      <c r="C80" s="140">
        <v>39336.799999999996</v>
      </c>
      <c r="D80" s="247">
        <f t="shared" si="33"/>
        <v>1.806540737430069E-2</v>
      </c>
      <c r="E80" s="215">
        <f t="shared" si="34"/>
        <v>2.4234474840381687E-2</v>
      </c>
      <c r="F80" s="52">
        <f t="shared" si="29"/>
        <v>0.35951857929465192</v>
      </c>
      <c r="H80" s="19">
        <v>3248.922</v>
      </c>
      <c r="I80" s="140">
        <v>4276.692</v>
      </c>
      <c r="J80" s="214">
        <f t="shared" si="35"/>
        <v>8.2873166626304673E-3</v>
      </c>
      <c r="K80" s="215">
        <f t="shared" si="36"/>
        <v>1.112363192882594E-2</v>
      </c>
      <c r="L80" s="52">
        <f t="shared" si="30"/>
        <v>0.31634185123557906</v>
      </c>
      <c r="N80" s="40">
        <f t="shared" si="31"/>
        <v>1.1228594653553772</v>
      </c>
      <c r="O80" s="143">
        <f t="shared" si="32"/>
        <v>1.0871987553639342</v>
      </c>
      <c r="P80" s="52">
        <f t="shared" si="37"/>
        <v>-3.1758836338576554E-2</v>
      </c>
    </row>
    <row r="81" spans="1:16" ht="20.100000000000001" customHeight="1" x14ac:dyDescent="0.25">
      <c r="A81" s="38" t="s">
        <v>179</v>
      </c>
      <c r="B81" s="19">
        <v>13942.609999999999</v>
      </c>
      <c r="C81" s="140">
        <v>11303.909999999998</v>
      </c>
      <c r="D81" s="247">
        <f t="shared" si="33"/>
        <v>8.7051840618212594E-3</v>
      </c>
      <c r="E81" s="215">
        <f t="shared" si="34"/>
        <v>6.9640723824240637E-3</v>
      </c>
      <c r="F81" s="52">
        <f t="shared" ref="F81:F83" si="38">(C81-B81)/B81</f>
        <v>-0.18925437920159863</v>
      </c>
      <c r="H81" s="19">
        <v>4943.4159999999974</v>
      </c>
      <c r="I81" s="140">
        <v>4229.7489999999998</v>
      </c>
      <c r="J81" s="214">
        <f t="shared" si="35"/>
        <v>1.2609614446611534E-2</v>
      </c>
      <c r="K81" s="215">
        <f t="shared" si="36"/>
        <v>1.1001533668386592E-2</v>
      </c>
      <c r="L81" s="52">
        <f t="shared" ref="L81:L87" si="39">(I81-H81)/H81</f>
        <v>-0.14436717443969879</v>
      </c>
      <c r="N81" s="40">
        <f t="shared" si="31"/>
        <v>3.545545633134684</v>
      </c>
      <c r="O81" s="143">
        <f t="shared" si="32"/>
        <v>3.7418459630340299</v>
      </c>
      <c r="P81" s="52">
        <f t="shared" ref="P81:P83" si="40">(O81-N81)/N81</f>
        <v>5.5365337302341569E-2</v>
      </c>
    </row>
    <row r="82" spans="1:16" ht="20.100000000000001" customHeight="1" x14ac:dyDescent="0.25">
      <c r="A82" s="38" t="s">
        <v>193</v>
      </c>
      <c r="B82" s="19">
        <v>13678.99</v>
      </c>
      <c r="C82" s="140">
        <v>12696.539999999994</v>
      </c>
      <c r="D82" s="247">
        <f t="shared" si="33"/>
        <v>8.5405907308468351E-3</v>
      </c>
      <c r="E82" s="215">
        <f t="shared" si="34"/>
        <v>7.8220388844516976E-3</v>
      </c>
      <c r="F82" s="52">
        <f t="shared" si="38"/>
        <v>-7.1821823102437107E-2</v>
      </c>
      <c r="H82" s="19">
        <v>3345.6059999999998</v>
      </c>
      <c r="I82" s="140">
        <v>3461.4500000000007</v>
      </c>
      <c r="J82" s="214">
        <f t="shared" si="35"/>
        <v>8.5339372106798712E-3</v>
      </c>
      <c r="K82" s="215">
        <f t="shared" si="36"/>
        <v>9.0031958672811968E-3</v>
      </c>
      <c r="L82" s="52">
        <f t="shared" si="39"/>
        <v>3.4625715042357341E-2</v>
      </c>
      <c r="N82" s="40">
        <f t="shared" si="31"/>
        <v>2.4457989953936656</v>
      </c>
      <c r="O82" s="143">
        <f t="shared" si="32"/>
        <v>2.726293935198095</v>
      </c>
      <c r="P82" s="52">
        <f t="shared" si="40"/>
        <v>0.11468437935116664</v>
      </c>
    </row>
    <row r="83" spans="1:16" ht="20.100000000000001" customHeight="1" x14ac:dyDescent="0.25">
      <c r="A83" s="38" t="s">
        <v>194</v>
      </c>
      <c r="B83" s="19">
        <v>11742.069999999998</v>
      </c>
      <c r="C83" s="140">
        <v>9649.9599999999991</v>
      </c>
      <c r="D83" s="247">
        <f t="shared" si="33"/>
        <v>7.3312586823263042E-3</v>
      </c>
      <c r="E83" s="215">
        <f t="shared" si="34"/>
        <v>5.9451127908393582E-3</v>
      </c>
      <c r="F83" s="52">
        <f t="shared" si="38"/>
        <v>-0.17817216214858192</v>
      </c>
      <c r="H83" s="19">
        <v>4009.0570000000007</v>
      </c>
      <c r="I83" s="140">
        <v>3087.5179999999996</v>
      </c>
      <c r="J83" s="214">
        <f t="shared" si="35"/>
        <v>1.0226261165252758E-2</v>
      </c>
      <c r="K83" s="215">
        <f t="shared" si="36"/>
        <v>8.0306025791955088E-3</v>
      </c>
      <c r="L83" s="52">
        <f t="shared" si="39"/>
        <v>-0.22986427980445301</v>
      </c>
      <c r="N83" s="40">
        <f t="shared" si="31"/>
        <v>3.4142676717137621</v>
      </c>
      <c r="O83" s="143">
        <f t="shared" si="32"/>
        <v>3.1995137803680014</v>
      </c>
      <c r="P83" s="52">
        <f t="shared" si="40"/>
        <v>-6.2898961649942006E-2</v>
      </c>
    </row>
    <row r="84" spans="1:16" ht="20.100000000000001" customHeight="1" x14ac:dyDescent="0.25">
      <c r="A84" s="38" t="s">
        <v>220</v>
      </c>
      <c r="B84" s="19">
        <v>13919.749999999996</v>
      </c>
      <c r="C84" s="140">
        <v>13365.140000000003</v>
      </c>
      <c r="D84" s="247">
        <f t="shared" si="33"/>
        <v>8.6909112314363275E-3</v>
      </c>
      <c r="E84" s="215">
        <f t="shared" si="34"/>
        <v>8.2339475775400888E-3</v>
      </c>
      <c r="F84" s="52">
        <f t="shared" ref="F84:F87" si="41">(C84-B84)/B84</f>
        <v>-3.9843387991881571E-2</v>
      </c>
      <c r="H84" s="19">
        <v>3172.9039999999995</v>
      </c>
      <c r="I84" s="140">
        <v>3086.3730000000005</v>
      </c>
      <c r="J84" s="214">
        <f t="shared" si="35"/>
        <v>8.0934107338147421E-3</v>
      </c>
      <c r="K84" s="215">
        <f t="shared" si="36"/>
        <v>8.0276244459657857E-3</v>
      </c>
      <c r="L84" s="52">
        <f t="shared" ref="L84:L85" si="42">(I84-H84)/H84</f>
        <v>-2.7271861991411985E-2</v>
      </c>
      <c r="N84" s="40">
        <f t="shared" si="31"/>
        <v>2.2794259954381371</v>
      </c>
      <c r="O84" s="143">
        <f t="shared" si="32"/>
        <v>2.3092709840675067</v>
      </c>
      <c r="P84" s="52">
        <f t="shared" ref="P84:P86" si="43">(O84-N84)/N84</f>
        <v>1.3093203591210719E-2</v>
      </c>
    </row>
    <row r="85" spans="1:16" ht="20.100000000000001" customHeight="1" x14ac:dyDescent="0.25">
      <c r="A85" s="38" t="s">
        <v>192</v>
      </c>
      <c r="B85" s="19">
        <v>11495.850000000004</v>
      </c>
      <c r="C85" s="140">
        <v>11289.849999999999</v>
      </c>
      <c r="D85" s="247">
        <f t="shared" si="33"/>
        <v>7.1775291855031426E-3</v>
      </c>
      <c r="E85" s="215">
        <f t="shared" si="34"/>
        <v>6.9554103479866989E-3</v>
      </c>
      <c r="F85" s="52">
        <f t="shared" si="41"/>
        <v>-1.7919510084074285E-2</v>
      </c>
      <c r="H85" s="19">
        <v>2950.8219999999997</v>
      </c>
      <c r="I85" s="140">
        <v>2874.8160000000012</v>
      </c>
      <c r="J85" s="214">
        <f t="shared" si="35"/>
        <v>7.5269262632517986E-3</v>
      </c>
      <c r="K85" s="215">
        <f t="shared" si="36"/>
        <v>7.4773668637114115E-3</v>
      </c>
      <c r="L85" s="52">
        <f t="shared" si="42"/>
        <v>-2.5757568569028732E-2</v>
      </c>
      <c r="N85" s="40">
        <f t="shared" si="31"/>
        <v>2.5668584750148953</v>
      </c>
      <c r="O85" s="143">
        <f t="shared" si="32"/>
        <v>2.546372183864269</v>
      </c>
      <c r="P85" s="52">
        <f t="shared" si="43"/>
        <v>-7.9810754469069045E-3</v>
      </c>
    </row>
    <row r="86" spans="1:16" ht="20.100000000000001" customHeight="1" x14ac:dyDescent="0.25">
      <c r="A86" s="38" t="s">
        <v>196</v>
      </c>
      <c r="B86" s="19">
        <v>7261.5500000000011</v>
      </c>
      <c r="C86" s="140">
        <v>8603.630000000001</v>
      </c>
      <c r="D86" s="247">
        <f t="shared" si="33"/>
        <v>4.5338089012113359E-3</v>
      </c>
      <c r="E86" s="215">
        <f t="shared" si="34"/>
        <v>5.3004935523721583E-3</v>
      </c>
      <c r="F86" s="52">
        <f t="shared" si="41"/>
        <v>0.18482004530713136</v>
      </c>
      <c r="H86" s="19">
        <v>2356.7209999999991</v>
      </c>
      <c r="I86" s="140">
        <v>2688.2440000000011</v>
      </c>
      <c r="J86" s="214">
        <f t="shared" si="35"/>
        <v>6.0114995720030005E-3</v>
      </c>
      <c r="K86" s="215">
        <f t="shared" si="36"/>
        <v>6.9920950096183619E-3</v>
      </c>
      <c r="L86" s="52">
        <f t="shared" si="39"/>
        <v>0.14067129711153847</v>
      </c>
      <c r="N86" s="40">
        <f t="shared" si="31"/>
        <v>3.2454792709545464</v>
      </c>
      <c r="O86" s="143">
        <f t="shared" si="32"/>
        <v>3.1245462670988884</v>
      </c>
      <c r="P86" s="52">
        <f t="shared" si="43"/>
        <v>-3.7261986215086709E-2</v>
      </c>
    </row>
    <row r="87" spans="1:16" ht="20.100000000000001" customHeight="1" x14ac:dyDescent="0.25">
      <c r="A87" s="38" t="s">
        <v>197</v>
      </c>
      <c r="B87" s="19">
        <v>36368.17</v>
      </c>
      <c r="C87" s="140">
        <v>33223.069999999992</v>
      </c>
      <c r="D87" s="247">
        <f t="shared" si="33"/>
        <v>2.2706768233609495E-2</v>
      </c>
      <c r="E87" s="215">
        <f t="shared" si="34"/>
        <v>2.0467949961238317E-2</v>
      </c>
      <c r="F87" s="52">
        <f t="shared" si="41"/>
        <v>-8.6479468172305785E-2</v>
      </c>
      <c r="H87" s="19">
        <v>2105.5290000000009</v>
      </c>
      <c r="I87" s="140">
        <v>2613.697000000001</v>
      </c>
      <c r="J87" s="214">
        <f t="shared" si="35"/>
        <v>5.3707616142682629E-3</v>
      </c>
      <c r="K87" s="215">
        <f t="shared" si="36"/>
        <v>6.7981990289402612E-3</v>
      </c>
      <c r="L87" s="52">
        <f t="shared" si="39"/>
        <v>0.24134932361416059</v>
      </c>
      <c r="N87" s="40">
        <f t="shared" ref="N87" si="44">(H87/B87)*10</f>
        <v>0.57894829462136843</v>
      </c>
      <c r="O87" s="143">
        <f t="shared" ref="O87" si="45">(I87/C87)*10</f>
        <v>0.78671146284795523</v>
      </c>
      <c r="P87" s="52">
        <f t="shared" ref="P87" si="46">(O87-N87)/N87</f>
        <v>0.35886308010020773</v>
      </c>
    </row>
    <row r="88" spans="1:16" ht="20.100000000000001" customHeight="1" x14ac:dyDescent="0.25">
      <c r="A88" s="38" t="s">
        <v>200</v>
      </c>
      <c r="B88" s="19">
        <v>10037.43</v>
      </c>
      <c r="C88" s="140">
        <v>7450.4899999999989</v>
      </c>
      <c r="D88" s="247">
        <f t="shared" si="33"/>
        <v>6.2669525761422417E-3</v>
      </c>
      <c r="E88" s="215">
        <f t="shared" si="34"/>
        <v>4.5900711916962069E-3</v>
      </c>
      <c r="F88" s="52">
        <f t="shared" ref="F88:F94" si="47">(C88-B88)/B88</f>
        <v>-0.25772931915839026</v>
      </c>
      <c r="H88" s="19">
        <v>2776.6290000000004</v>
      </c>
      <c r="I88" s="140">
        <v>1697.3990000000003</v>
      </c>
      <c r="J88" s="214">
        <f t="shared" si="35"/>
        <v>7.0825965589949458E-3</v>
      </c>
      <c r="K88" s="215">
        <f t="shared" si="36"/>
        <v>4.4149173502223736E-3</v>
      </c>
      <c r="L88" s="52">
        <f t="shared" ref="L88:L94" si="48">(I88-H88)/H88</f>
        <v>-0.38868354396644272</v>
      </c>
      <c r="N88" s="40">
        <f t="shared" si="31"/>
        <v>2.7662748332989624</v>
      </c>
      <c r="O88" s="143">
        <f t="shared" si="32"/>
        <v>2.2782380756165037</v>
      </c>
      <c r="P88" s="52">
        <f t="shared" ref="P88:P93" si="49">(O88-N88)/N88</f>
        <v>-0.17642381436859733</v>
      </c>
    </row>
    <row r="89" spans="1:16" ht="20.100000000000001" customHeight="1" x14ac:dyDescent="0.25">
      <c r="A89" s="38" t="s">
        <v>199</v>
      </c>
      <c r="B89" s="19">
        <v>585.79999999999995</v>
      </c>
      <c r="C89" s="140">
        <v>512.37999999999988</v>
      </c>
      <c r="D89" s="247">
        <f t="shared" si="33"/>
        <v>3.6574908309239761E-4</v>
      </c>
      <c r="E89" s="215">
        <f t="shared" si="34"/>
        <v>3.1566523506525103E-4</v>
      </c>
      <c r="F89" s="52">
        <f t="shared" si="47"/>
        <v>-0.12533287811539789</v>
      </c>
      <c r="H89" s="19">
        <v>800.524</v>
      </c>
      <c r="I89" s="140">
        <v>1622.7810000000006</v>
      </c>
      <c r="J89" s="214">
        <f t="shared" si="35"/>
        <v>2.0419683464347844E-3</v>
      </c>
      <c r="K89" s="215">
        <f t="shared" si="36"/>
        <v>4.2208366992741338E-3</v>
      </c>
      <c r="L89" s="52">
        <f t="shared" si="48"/>
        <v>1.0271484677536222</v>
      </c>
      <c r="N89" s="40">
        <f t="shared" si="31"/>
        <v>13.665483100034141</v>
      </c>
      <c r="O89" s="143">
        <f t="shared" si="32"/>
        <v>31.671435262890842</v>
      </c>
      <c r="P89" s="52">
        <f t="shared" si="49"/>
        <v>1.3176228041884386</v>
      </c>
    </row>
    <row r="90" spans="1:16" ht="20.100000000000001" customHeight="1" x14ac:dyDescent="0.25">
      <c r="A90" s="38" t="s">
        <v>198</v>
      </c>
      <c r="B90" s="19">
        <v>3263.5200000000004</v>
      </c>
      <c r="C90" s="140">
        <v>3756.6399999999994</v>
      </c>
      <c r="D90" s="247">
        <f t="shared" si="33"/>
        <v>2.0376057488113719E-3</v>
      </c>
      <c r="E90" s="215">
        <f t="shared" si="34"/>
        <v>2.314377314991851E-3</v>
      </c>
      <c r="F90" s="52">
        <f t="shared" si="47"/>
        <v>0.15110065205667467</v>
      </c>
      <c r="H90" s="19">
        <v>971.79000000000019</v>
      </c>
      <c r="I90" s="140">
        <v>1228.3110000000001</v>
      </c>
      <c r="J90" s="214">
        <f t="shared" si="35"/>
        <v>2.478831889339807E-3</v>
      </c>
      <c r="K90" s="215">
        <f t="shared" si="36"/>
        <v>3.1948242843132311E-3</v>
      </c>
      <c r="L90" s="52">
        <f t="shared" si="48"/>
        <v>0.2639675238477448</v>
      </c>
      <c r="N90" s="40">
        <f t="shared" si="31"/>
        <v>2.9777356964259449</v>
      </c>
      <c r="O90" s="143">
        <f t="shared" si="32"/>
        <v>3.2697064397972664</v>
      </c>
      <c r="P90" s="52">
        <f t="shared" si="49"/>
        <v>9.8051262145851983E-2</v>
      </c>
    </row>
    <row r="91" spans="1:16" ht="20.100000000000001" customHeight="1" x14ac:dyDescent="0.25">
      <c r="A91" s="38" t="s">
        <v>201</v>
      </c>
      <c r="B91" s="19">
        <v>6443.61</v>
      </c>
      <c r="C91" s="140">
        <v>6089.44</v>
      </c>
      <c r="D91" s="247">
        <f t="shared" si="33"/>
        <v>4.0231212859423082E-3</v>
      </c>
      <c r="E91" s="215">
        <f t="shared" si="34"/>
        <v>3.7515603829496517E-3</v>
      </c>
      <c r="F91" s="52">
        <f t="shared" si="47"/>
        <v>-5.4964530752171545E-2</v>
      </c>
      <c r="H91" s="19">
        <v>1300.9179999999999</v>
      </c>
      <c r="I91" s="140">
        <v>1217.8149999999998</v>
      </c>
      <c r="J91" s="214">
        <f t="shared" si="35"/>
        <v>3.3183681904693008E-3</v>
      </c>
      <c r="K91" s="215">
        <f t="shared" si="36"/>
        <v>3.1675242962091168E-3</v>
      </c>
      <c r="L91" s="52">
        <f t="shared" si="48"/>
        <v>-6.3880275313278834E-2</v>
      </c>
      <c r="N91" s="40">
        <f t="shared" si="31"/>
        <v>2.0189272783424199</v>
      </c>
      <c r="O91" s="143">
        <f t="shared" si="32"/>
        <v>1.9998801203394727</v>
      </c>
      <c r="P91" s="52">
        <f t="shared" si="49"/>
        <v>-9.4342962261549645E-3</v>
      </c>
    </row>
    <row r="92" spans="1:16" ht="20.100000000000001" customHeight="1" x14ac:dyDescent="0.25">
      <c r="A92" s="38" t="s">
        <v>195</v>
      </c>
      <c r="B92" s="19">
        <v>2602.63</v>
      </c>
      <c r="C92" s="140">
        <v>2666.7000000000007</v>
      </c>
      <c r="D92" s="247">
        <f t="shared" si="33"/>
        <v>1.6249736021317291E-3</v>
      </c>
      <c r="E92" s="215">
        <f t="shared" si="34"/>
        <v>1.6428909839347854E-3</v>
      </c>
      <c r="F92" s="52">
        <f t="shared" si="47"/>
        <v>2.461740623907379E-2</v>
      </c>
      <c r="H92" s="19">
        <v>1086.6509999999998</v>
      </c>
      <c r="I92" s="140">
        <v>1020.3210000000003</v>
      </c>
      <c r="J92" s="214">
        <f t="shared" si="35"/>
        <v>2.7718181411446811E-3</v>
      </c>
      <c r="K92" s="215">
        <f t="shared" si="36"/>
        <v>2.6538444323911132E-3</v>
      </c>
      <c r="L92" s="52">
        <f t="shared" si="48"/>
        <v>-6.1040757336071651E-2</v>
      </c>
      <c r="N92" s="40">
        <f t="shared" si="31"/>
        <v>4.1752035441073057</v>
      </c>
      <c r="O92" s="143">
        <f t="shared" si="32"/>
        <v>3.8261559230509619</v>
      </c>
      <c r="P92" s="52">
        <f t="shared" si="49"/>
        <v>-8.3600144847782068E-2</v>
      </c>
    </row>
    <row r="93" spans="1:16" ht="20.100000000000001" customHeight="1" x14ac:dyDescent="0.25">
      <c r="A93" s="38" t="s">
        <v>191</v>
      </c>
      <c r="B93" s="19">
        <v>2006.6100000000001</v>
      </c>
      <c r="C93" s="140">
        <v>3718.5099999999993</v>
      </c>
      <c r="D93" s="247">
        <f t="shared" si="33"/>
        <v>1.252843577371178E-3</v>
      </c>
      <c r="E93" s="215">
        <f t="shared" si="34"/>
        <v>2.2908863211727362E-3</v>
      </c>
      <c r="F93" s="52">
        <f t="shared" si="47"/>
        <v>0.85313040401473084</v>
      </c>
      <c r="H93" s="19">
        <v>670.29599999999994</v>
      </c>
      <c r="I93" s="140">
        <v>891.86300000000017</v>
      </c>
      <c r="J93" s="214">
        <f t="shared" si="35"/>
        <v>1.7097841098353704E-3</v>
      </c>
      <c r="K93" s="215">
        <f t="shared" si="36"/>
        <v>2.3197264949027172E-3</v>
      </c>
      <c r="L93" s="52">
        <f t="shared" si="48"/>
        <v>0.33055098046236325</v>
      </c>
      <c r="N93" s="40">
        <f t="shared" si="31"/>
        <v>3.3404398463079517</v>
      </c>
      <c r="O93" s="143">
        <f t="shared" si="32"/>
        <v>2.3984418490201733</v>
      </c>
      <c r="P93" s="52">
        <f t="shared" si="49"/>
        <v>-0.2819981920431614</v>
      </c>
    </row>
    <row r="94" spans="1:16" ht="20.100000000000001" customHeight="1" x14ac:dyDescent="0.25">
      <c r="A94" s="38" t="s">
        <v>205</v>
      </c>
      <c r="B94" s="19">
        <v>4344.1900000000005</v>
      </c>
      <c r="C94" s="140">
        <v>2687.9200000000019</v>
      </c>
      <c r="D94" s="247">
        <f t="shared" si="33"/>
        <v>2.7123310161815688E-3</v>
      </c>
      <c r="E94" s="215">
        <f t="shared" si="34"/>
        <v>1.6559641255251773E-3</v>
      </c>
      <c r="F94" s="52">
        <f t="shared" si="47"/>
        <v>-0.38126094853125631</v>
      </c>
      <c r="H94" s="19">
        <v>1570.538</v>
      </c>
      <c r="I94" s="140">
        <v>885.01100000000019</v>
      </c>
      <c r="J94" s="214">
        <f t="shared" si="35"/>
        <v>4.0061121001656336E-3</v>
      </c>
      <c r="K94" s="215">
        <f t="shared" si="36"/>
        <v>2.3019045133393229E-3</v>
      </c>
      <c r="L94" s="52">
        <f t="shared" si="48"/>
        <v>-0.43649182636777956</v>
      </c>
      <c r="N94" s="40">
        <f t="shared" ref="N94" si="50">(H94/B94)*10</f>
        <v>3.615260842642702</v>
      </c>
      <c r="O94" s="143">
        <f t="shared" ref="O94" si="51">(I94/C94)*10</f>
        <v>3.2925496294532559</v>
      </c>
      <c r="P94" s="52">
        <f t="shared" ref="P94" si="52">(O94-N94)/N94</f>
        <v>-8.9263604269712651E-2</v>
      </c>
    </row>
    <row r="95" spans="1:16" ht="20.100000000000001" customHeight="1" thickBot="1" x14ac:dyDescent="0.3">
      <c r="A95" s="8" t="s">
        <v>17</v>
      </c>
      <c r="B95" s="19">
        <f>B96-SUM(B68:B94)</f>
        <v>54187.750000000233</v>
      </c>
      <c r="C95" s="140">
        <f>C96-SUM(C68:C94)</f>
        <v>53633.800000000047</v>
      </c>
      <c r="D95" s="247">
        <f t="shared" si="33"/>
        <v>3.3832570633902624E-2</v>
      </c>
      <c r="E95" s="215">
        <f t="shared" si="34"/>
        <v>3.304251938881822E-2</v>
      </c>
      <c r="F95" s="52">
        <f>(C95-B95)/B95</f>
        <v>-1.0222790206276951E-2</v>
      </c>
      <c r="H95" s="19">
        <f>H96-SUM(H68:H94)</f>
        <v>13542.013999999966</v>
      </c>
      <c r="I95" s="140">
        <f>I96-SUM(I68:I94)</f>
        <v>14194.415999999794</v>
      </c>
      <c r="J95" s="214">
        <f t="shared" si="35"/>
        <v>3.4542829365486395E-2</v>
      </c>
      <c r="K95" s="215">
        <f t="shared" si="36"/>
        <v>3.6919530101451187E-2</v>
      </c>
      <c r="L95" s="52">
        <f>(I95-H95)/H95</f>
        <v>4.8176142780522076E-2</v>
      </c>
      <c r="N95" s="40">
        <f t="shared" si="31"/>
        <v>2.4990913998089805</v>
      </c>
      <c r="O95" s="143">
        <f t="shared" si="32"/>
        <v>2.6465430381587325</v>
      </c>
      <c r="P95" s="52">
        <f>(O95-N95)/N95</f>
        <v>5.9002099067294013E-2</v>
      </c>
    </row>
    <row r="96" spans="1:16" ht="26.25" customHeight="1" thickBot="1" x14ac:dyDescent="0.3">
      <c r="A96" s="12" t="s">
        <v>18</v>
      </c>
      <c r="B96" s="17">
        <v>1601644.48</v>
      </c>
      <c r="C96" s="145">
        <v>1623175.2599999998</v>
      </c>
      <c r="D96" s="243">
        <f>SUM(D68:D95)</f>
        <v>1.0000000000000002</v>
      </c>
      <c r="E96" s="244">
        <f>SUM(E68:E95)</f>
        <v>1.0000000000000002</v>
      </c>
      <c r="F96" s="57">
        <f>(C96-B96)/B96</f>
        <v>1.3442920865933865E-2</v>
      </c>
      <c r="G96" s="1"/>
      <c r="H96" s="17">
        <v>392035.45999999996</v>
      </c>
      <c r="I96" s="145">
        <v>384469.03199999983</v>
      </c>
      <c r="J96" s="255">
        <f t="shared" si="35"/>
        <v>1</v>
      </c>
      <c r="K96" s="244">
        <f t="shared" si="36"/>
        <v>1</v>
      </c>
      <c r="L96" s="57">
        <f>(I96-H96)/H96</f>
        <v>-1.9300366349513719E-2</v>
      </c>
      <c r="M96" s="1"/>
      <c r="N96" s="37">
        <f t="shared" si="31"/>
        <v>2.4477058729038292</v>
      </c>
      <c r="O96" s="150">
        <f t="shared" si="32"/>
        <v>2.3686230407429933</v>
      </c>
      <c r="P96" s="57">
        <f>(O96-N96)/N96</f>
        <v>-3.2308960417297278E-2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55" t="s">
        <v>16</v>
      </c>
      <c r="B4" s="343"/>
      <c r="C4" s="343"/>
      <c r="D4" s="343"/>
      <c r="E4" s="370" t="s">
        <v>1</v>
      </c>
      <c r="F4" s="371"/>
      <c r="G4" s="368" t="s">
        <v>104</v>
      </c>
      <c r="H4" s="368"/>
      <c r="I4" s="130" t="s">
        <v>0</v>
      </c>
      <c r="K4" s="372" t="s">
        <v>19</v>
      </c>
      <c r="L4" s="371"/>
      <c r="M4" s="368" t="s">
        <v>104</v>
      </c>
      <c r="N4" s="368"/>
      <c r="O4" s="130" t="s">
        <v>0</v>
      </c>
      <c r="Q4" s="378" t="s">
        <v>22</v>
      </c>
      <c r="R4" s="368"/>
      <c r="S4" s="130" t="s">
        <v>0</v>
      </c>
    </row>
    <row r="5" spans="1:19" x14ac:dyDescent="0.25">
      <c r="A5" s="369"/>
      <c r="B5" s="344"/>
      <c r="C5" s="344"/>
      <c r="D5" s="344"/>
      <c r="E5" s="373" t="s">
        <v>214</v>
      </c>
      <c r="F5" s="374"/>
      <c r="G5" s="375" t="str">
        <f>E5</f>
        <v>jan-nov</v>
      </c>
      <c r="H5" s="375"/>
      <c r="I5" s="131" t="s">
        <v>152</v>
      </c>
      <c r="K5" s="376" t="str">
        <f>E5</f>
        <v>jan-nov</v>
      </c>
      <c r="L5" s="374"/>
      <c r="M5" s="364" t="str">
        <f>E5</f>
        <v>jan-nov</v>
      </c>
      <c r="N5" s="365"/>
      <c r="O5" s="131" t="str">
        <f>I5</f>
        <v>2025/2024</v>
      </c>
      <c r="Q5" s="376" t="str">
        <f>E5</f>
        <v>jan-nov</v>
      </c>
      <c r="R5" s="374"/>
      <c r="S5" s="131" t="str">
        <f>O5</f>
        <v>2025/2024</v>
      </c>
    </row>
    <row r="6" spans="1:19" ht="15.75" thickBot="1" x14ac:dyDescent="0.3">
      <c r="A6" s="356"/>
      <c r="B6" s="379"/>
      <c r="C6" s="379"/>
      <c r="D6" s="379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530829.30999999959</v>
      </c>
      <c r="F7" s="145">
        <v>534539.56999999913</v>
      </c>
      <c r="G7" s="243">
        <f>E7/E15</f>
        <v>0.36813195878267529</v>
      </c>
      <c r="H7" s="244">
        <f>F7/F15</f>
        <v>0.361971945980122</v>
      </c>
      <c r="I7" s="164">
        <f t="shared" ref="I7:I18" si="0">(F7-E7)/E7</f>
        <v>6.9895537606986064E-3</v>
      </c>
      <c r="J7" s="1"/>
      <c r="K7" s="17">
        <v>134415.68500000006</v>
      </c>
      <c r="L7" s="145">
        <v>136587.21599999996</v>
      </c>
      <c r="M7" s="243">
        <f>K7/K15</f>
        <v>0.30844393997715891</v>
      </c>
      <c r="N7" s="244">
        <f>L7/L15</f>
        <v>0.31519732845308052</v>
      </c>
      <c r="O7" s="164">
        <f t="shared" ref="O7:O18" si="1">(L7-K7)/K7</f>
        <v>1.6155339311776745E-2</v>
      </c>
      <c r="P7" s="1"/>
      <c r="Q7" s="187">
        <f t="shared" ref="Q7:R18" si="2">(K7/E7)*10</f>
        <v>2.5321828027921094</v>
      </c>
      <c r="R7" s="188">
        <f t="shared" si="2"/>
        <v>2.5552311496789692</v>
      </c>
      <c r="S7" s="55">
        <f>(R7-Q7)/Q7</f>
        <v>9.1021654761439894E-3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458939.91999999958</v>
      </c>
      <c r="F8" s="181">
        <v>459344.53999999911</v>
      </c>
      <c r="G8" s="245">
        <f>E8/E7</f>
        <v>0.86457155125816232</v>
      </c>
      <c r="H8" s="246">
        <f>F8/F7</f>
        <v>0.859327476916255</v>
      </c>
      <c r="I8" s="206">
        <f t="shared" si="0"/>
        <v>8.8164045524636442E-4</v>
      </c>
      <c r="K8" s="180">
        <v>121324.31800000007</v>
      </c>
      <c r="L8" s="181">
        <v>122847.37599999996</v>
      </c>
      <c r="M8" s="250">
        <f>K8/K7</f>
        <v>0.90260536186680906</v>
      </c>
      <c r="N8" s="246">
        <f>L8/L7</f>
        <v>0.89940610547329702</v>
      </c>
      <c r="O8" s="207">
        <f t="shared" si="1"/>
        <v>1.2553608584883099E-2</v>
      </c>
      <c r="Q8" s="189">
        <f t="shared" si="2"/>
        <v>2.6435773553976345</v>
      </c>
      <c r="R8" s="190">
        <f t="shared" si="2"/>
        <v>2.67440592632276</v>
      </c>
      <c r="S8" s="182">
        <f t="shared" ref="S8:S18" si="3">(R8-Q8)/Q8</f>
        <v>1.1661686714852491E-2</v>
      </c>
    </row>
    <row r="9" spans="1:19" ht="24" customHeight="1" x14ac:dyDescent="0.25">
      <c r="A9" s="8"/>
      <c r="B9" t="s">
        <v>37</v>
      </c>
      <c r="E9" s="19">
        <v>63847.759999999987</v>
      </c>
      <c r="F9" s="140">
        <v>71475.770000000019</v>
      </c>
      <c r="G9" s="247">
        <f>E9/E7</f>
        <v>0.12027926641805073</v>
      </c>
      <c r="H9" s="215">
        <f>F9/F7</f>
        <v>0.13371464716821643</v>
      </c>
      <c r="I9" s="182">
        <f t="shared" si="0"/>
        <v>0.11947184991298102</v>
      </c>
      <c r="K9" s="19">
        <v>11563.599999999995</v>
      </c>
      <c r="L9" s="140">
        <v>12828.154999999993</v>
      </c>
      <c r="M9" s="247">
        <f>K9/K7</f>
        <v>8.6028650599816459E-2</v>
      </c>
      <c r="N9" s="215">
        <f>L9/L7</f>
        <v>9.3919148333764982E-2</v>
      </c>
      <c r="O9" s="182">
        <f t="shared" si="1"/>
        <v>0.10935651527206051</v>
      </c>
      <c r="Q9" s="189">
        <f t="shared" si="2"/>
        <v>1.8111207033731485</v>
      </c>
      <c r="R9" s="190">
        <f t="shared" si="2"/>
        <v>1.7947557612880547</v>
      </c>
      <c r="S9" s="182">
        <f t="shared" si="3"/>
        <v>-9.0358097362669594E-3</v>
      </c>
    </row>
    <row r="10" spans="1:19" ht="24" customHeight="1" thickBot="1" x14ac:dyDescent="0.3">
      <c r="A10" s="8"/>
      <c r="B10" t="s">
        <v>36</v>
      </c>
      <c r="E10" s="19">
        <v>8041.6299999999974</v>
      </c>
      <c r="F10" s="140">
        <v>3719.2599999999998</v>
      </c>
      <c r="G10" s="247">
        <f>E10/E7</f>
        <v>1.5149182323786913E-2</v>
      </c>
      <c r="H10" s="215">
        <f>F10/F7</f>
        <v>6.957875915528584E-3</v>
      </c>
      <c r="I10" s="186">
        <f t="shared" si="0"/>
        <v>-0.53749923833849589</v>
      </c>
      <c r="K10" s="19">
        <v>1527.7670000000003</v>
      </c>
      <c r="L10" s="140">
        <v>911.68500000000017</v>
      </c>
      <c r="M10" s="247">
        <f>K10/K7</f>
        <v>1.1365987533374543E-2</v>
      </c>
      <c r="N10" s="215">
        <f>L10/L7</f>
        <v>6.6747461929380011E-3</v>
      </c>
      <c r="O10" s="209">
        <f t="shared" si="1"/>
        <v>-0.40325651751870539</v>
      </c>
      <c r="Q10" s="189">
        <f t="shared" si="2"/>
        <v>1.8998225484136932</v>
      </c>
      <c r="R10" s="190">
        <f t="shared" si="2"/>
        <v>2.4512537440243496</v>
      </c>
      <c r="S10" s="182">
        <f t="shared" si="3"/>
        <v>0.2902540535015169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911124.58000000345</v>
      </c>
      <c r="F11" s="145">
        <v>942203.5200000027</v>
      </c>
      <c r="G11" s="243">
        <f>E11/E15</f>
        <v>0.63186804121732443</v>
      </c>
      <c r="H11" s="244">
        <f>F11/F15</f>
        <v>0.63802805401987794</v>
      </c>
      <c r="I11" s="164">
        <f t="shared" si="0"/>
        <v>3.4110527453884661E-2</v>
      </c>
      <c r="J11" s="1"/>
      <c r="K11" s="17">
        <v>301370.74999999988</v>
      </c>
      <c r="L11" s="145">
        <v>296751.53299999988</v>
      </c>
      <c r="M11" s="243">
        <f>K11/K15</f>
        <v>0.69155606002284109</v>
      </c>
      <c r="N11" s="244">
        <f>L11/L15</f>
        <v>0.68480267154691954</v>
      </c>
      <c r="O11" s="164">
        <f t="shared" si="1"/>
        <v>-1.5327356752438669E-2</v>
      </c>
      <c r="Q11" s="191">
        <f t="shared" si="2"/>
        <v>3.3076788467280593</v>
      </c>
      <c r="R11" s="192">
        <f t="shared" si="2"/>
        <v>3.1495481252288151</v>
      </c>
      <c r="S11" s="57">
        <f t="shared" si="3"/>
        <v>-4.7807156869436228E-2</v>
      </c>
    </row>
    <row r="12" spans="1:19" s="3" customFormat="1" ht="24" customHeight="1" x14ac:dyDescent="0.25">
      <c r="A12" s="46"/>
      <c r="B12" s="3" t="s">
        <v>33</v>
      </c>
      <c r="E12" s="31">
        <v>854277.44000000355</v>
      </c>
      <c r="F12" s="141">
        <v>882801.07000000274</v>
      </c>
      <c r="G12" s="247">
        <f>E12/E11</f>
        <v>0.93760771990148739</v>
      </c>
      <c r="H12" s="215">
        <f>F12/F11</f>
        <v>0.9369536955242963</v>
      </c>
      <c r="I12" s="206">
        <f t="shared" si="0"/>
        <v>3.3389187943437988E-2</v>
      </c>
      <c r="K12" s="31">
        <v>291373.64999999991</v>
      </c>
      <c r="L12" s="141">
        <v>285933.57899999991</v>
      </c>
      <c r="M12" s="247">
        <f>K12/K11</f>
        <v>0.96682790217696979</v>
      </c>
      <c r="N12" s="215">
        <f>L12/L11</f>
        <v>0.96354541494483203</v>
      </c>
      <c r="O12" s="206">
        <f t="shared" si="1"/>
        <v>-1.867042884625977E-2</v>
      </c>
      <c r="Q12" s="189">
        <f t="shared" si="2"/>
        <v>3.4107613798158907</v>
      </c>
      <c r="R12" s="190">
        <f t="shared" si="2"/>
        <v>3.2389355735601795</v>
      </c>
      <c r="S12" s="182">
        <f t="shared" si="3"/>
        <v>-5.0377551262465091E-2</v>
      </c>
    </row>
    <row r="13" spans="1:19" ht="24" customHeight="1" x14ac:dyDescent="0.25">
      <c r="A13" s="8"/>
      <c r="B13" s="3" t="s">
        <v>37</v>
      </c>
      <c r="D13" s="3"/>
      <c r="E13" s="19">
        <v>53930.57</v>
      </c>
      <c r="F13" s="140">
        <v>53633.609999999986</v>
      </c>
      <c r="G13" s="247">
        <f>E13/E11</f>
        <v>5.9191214005004447E-2</v>
      </c>
      <c r="H13" s="215">
        <f>F13/F11</f>
        <v>5.6923593323022006E-2</v>
      </c>
      <c r="I13" s="182">
        <f t="shared" si="0"/>
        <v>-5.5063389836230861E-3</v>
      </c>
      <c r="K13" s="19">
        <v>9546.8639999999978</v>
      </c>
      <c r="L13" s="140">
        <v>9996.7720000000008</v>
      </c>
      <c r="M13" s="247">
        <f>K13/K11</f>
        <v>3.1678137310936785E-2</v>
      </c>
      <c r="N13" s="215">
        <f>L13/L11</f>
        <v>3.3687347455084601E-2</v>
      </c>
      <c r="O13" s="182">
        <f t="shared" si="1"/>
        <v>4.7126260518637657E-2</v>
      </c>
      <c r="Q13" s="189">
        <f t="shared" si="2"/>
        <v>1.7702138137979995</v>
      </c>
      <c r="R13" s="190">
        <f t="shared" si="2"/>
        <v>1.8639006399159042</v>
      </c>
      <c r="S13" s="182">
        <f t="shared" si="3"/>
        <v>5.2924017080682076E-2</v>
      </c>
    </row>
    <row r="14" spans="1:19" ht="24" customHeight="1" thickBot="1" x14ac:dyDescent="0.3">
      <c r="A14" s="8"/>
      <c r="B14" t="s">
        <v>36</v>
      </c>
      <c r="E14" s="19">
        <v>2916.5699999999997</v>
      </c>
      <c r="F14" s="140">
        <v>5768.8399999999992</v>
      </c>
      <c r="G14" s="247">
        <f>E14/E11</f>
        <v>3.2010660935082977E-3</v>
      </c>
      <c r="H14" s="215">
        <f>F14/F11</f>
        <v>6.1227111526817295E-3</v>
      </c>
      <c r="I14" s="186">
        <f t="shared" si="0"/>
        <v>0.97795355503210957</v>
      </c>
      <c r="K14" s="19">
        <v>450.23599999999993</v>
      </c>
      <c r="L14" s="140">
        <v>821.18200000000013</v>
      </c>
      <c r="M14" s="247">
        <f>K14/K11</f>
        <v>1.4939605120934932E-3</v>
      </c>
      <c r="N14" s="215">
        <f>L14/L11</f>
        <v>2.7672376000834357E-3</v>
      </c>
      <c r="O14" s="209">
        <f t="shared" si="1"/>
        <v>0.82389235867411814</v>
      </c>
      <c r="Q14" s="189">
        <f t="shared" si="2"/>
        <v>1.5437174489211642</v>
      </c>
      <c r="R14" s="190">
        <f t="shared" si="2"/>
        <v>1.4234785502804728</v>
      </c>
      <c r="S14" s="182">
        <f t="shared" si="3"/>
        <v>-7.7889188027719145E-2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1441953.8900000034</v>
      </c>
      <c r="F15" s="145">
        <v>1476743.0900000019</v>
      </c>
      <c r="G15" s="243">
        <f>G7+G11</f>
        <v>0.99999999999999978</v>
      </c>
      <c r="H15" s="244">
        <f>H7+H11</f>
        <v>1</v>
      </c>
      <c r="I15" s="164">
        <f t="shared" si="0"/>
        <v>2.41264302841185E-2</v>
      </c>
      <c r="J15" s="1"/>
      <c r="K15" s="17">
        <v>435786.43499999994</v>
      </c>
      <c r="L15" s="145">
        <v>433338.74899999984</v>
      </c>
      <c r="M15" s="243">
        <f>M7+M11</f>
        <v>1</v>
      </c>
      <c r="N15" s="244">
        <f>N7+N11</f>
        <v>1</v>
      </c>
      <c r="O15" s="164">
        <f t="shared" si="1"/>
        <v>-5.6167099372886713E-3</v>
      </c>
      <c r="Q15" s="191">
        <f t="shared" si="2"/>
        <v>3.0221939690457016</v>
      </c>
      <c r="R15" s="192">
        <f t="shared" si="2"/>
        <v>2.9344220530600165</v>
      </c>
      <c r="S15" s="57">
        <f t="shared" si="3"/>
        <v>-2.9042449586185987E-2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1313217.3600000031</v>
      </c>
      <c r="F16" s="181">
        <f t="shared" ref="F16:F17" si="4">F8+F12</f>
        <v>1342145.6100000017</v>
      </c>
      <c r="G16" s="245">
        <f>E16/E15</f>
        <v>0.9107207720768381</v>
      </c>
      <c r="H16" s="246">
        <f>F16/F15</f>
        <v>0.90885518211566507</v>
      </c>
      <c r="I16" s="207">
        <f t="shared" si="0"/>
        <v>2.2028531514385809E-2</v>
      </c>
      <c r="J16" s="3"/>
      <c r="K16" s="180">
        <f t="shared" ref="K16:L18" si="5">K8+K12</f>
        <v>412697.96799999999</v>
      </c>
      <c r="L16" s="181">
        <f t="shared" si="5"/>
        <v>408780.95499999984</v>
      </c>
      <c r="M16" s="250">
        <f>K16/K15</f>
        <v>0.94701884880836196</v>
      </c>
      <c r="N16" s="246">
        <f>L16/L15</f>
        <v>0.94332887595057879</v>
      </c>
      <c r="O16" s="207">
        <f t="shared" si="1"/>
        <v>-9.4912340348623954E-3</v>
      </c>
      <c r="P16" s="3"/>
      <c r="Q16" s="189">
        <f t="shared" si="2"/>
        <v>3.1426478248810157</v>
      </c>
      <c r="R16" s="190">
        <f t="shared" si="2"/>
        <v>3.0457273186625358</v>
      </c>
      <c r="S16" s="182">
        <f t="shared" si="3"/>
        <v>-3.0840396894344799E-2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117778.32999999999</v>
      </c>
      <c r="F17" s="140">
        <f t="shared" si="4"/>
        <v>125109.38</v>
      </c>
      <c r="G17" s="248">
        <f>E17/E15</f>
        <v>8.16796783980379E-2</v>
      </c>
      <c r="H17" s="215">
        <f>F17/F15</f>
        <v>8.4719800517231367E-2</v>
      </c>
      <c r="I17" s="182">
        <f t="shared" si="0"/>
        <v>6.2244472306578112E-2</v>
      </c>
      <c r="K17" s="19">
        <f t="shared" si="5"/>
        <v>21110.463999999993</v>
      </c>
      <c r="L17" s="140">
        <f t="shared" si="5"/>
        <v>22824.926999999996</v>
      </c>
      <c r="M17" s="247">
        <f>K17/K15</f>
        <v>4.8442223769539765E-2</v>
      </c>
      <c r="N17" s="215">
        <f>L17/L15</f>
        <v>5.2672250179962569E-2</v>
      </c>
      <c r="O17" s="182">
        <f t="shared" si="1"/>
        <v>8.1213894682750878E-2</v>
      </c>
      <c r="Q17" s="189">
        <f t="shared" si="2"/>
        <v>1.7923894828530849</v>
      </c>
      <c r="R17" s="190">
        <f t="shared" si="2"/>
        <v>1.824397739002463</v>
      </c>
      <c r="S17" s="182">
        <f t="shared" si="3"/>
        <v>1.7857868758763398E-2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10958.199999999997</v>
      </c>
      <c r="F18" s="142">
        <f>F10+F14</f>
        <v>9488.0999999999985</v>
      </c>
      <c r="G18" s="249">
        <f>E18/E15</f>
        <v>7.5995495251238382E-3</v>
      </c>
      <c r="H18" s="221">
        <f>F18/F15</f>
        <v>6.4250173671034317E-3</v>
      </c>
      <c r="I18" s="208">
        <f t="shared" si="0"/>
        <v>-0.1341552444744574</v>
      </c>
      <c r="K18" s="21">
        <f t="shared" si="5"/>
        <v>1978.0030000000002</v>
      </c>
      <c r="L18" s="142">
        <f t="shared" si="5"/>
        <v>1732.8670000000002</v>
      </c>
      <c r="M18" s="249">
        <f>K18/K15</f>
        <v>4.5389274220983969E-3</v>
      </c>
      <c r="N18" s="221">
        <f>L18/L15</f>
        <v>3.9988738694586501E-3</v>
      </c>
      <c r="O18" s="208">
        <f t="shared" si="1"/>
        <v>-0.12393105571629565</v>
      </c>
      <c r="Q18" s="193">
        <f t="shared" si="2"/>
        <v>1.8050437115584683</v>
      </c>
      <c r="R18" s="194">
        <f t="shared" si="2"/>
        <v>1.826358280372256</v>
      </c>
      <c r="S18" s="186">
        <f t="shared" si="3"/>
        <v>1.1808339419871866E-2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F5</f>
        <v>2025/2024</v>
      </c>
    </row>
    <row r="6" spans="1:16" ht="19.5" customHeight="1" thickBot="1" x14ac:dyDescent="0.3">
      <c r="A6" s="38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157</v>
      </c>
      <c r="B7" s="39">
        <v>196637.51999999996</v>
      </c>
      <c r="C7" s="147">
        <v>197117.50999999989</v>
      </c>
      <c r="D7" s="247">
        <f>B7/$B$33</f>
        <v>0.13636879886637709</v>
      </c>
      <c r="E7" s="246">
        <f>C7/$C$33</f>
        <v>0.13348124757434945</v>
      </c>
      <c r="F7" s="52">
        <f>(C7-B7)/B7</f>
        <v>2.4409888814704976E-3</v>
      </c>
      <c r="H7" s="39">
        <v>63191.01200000001</v>
      </c>
      <c r="I7" s="147">
        <v>64334.381000000008</v>
      </c>
      <c r="J7" s="247">
        <f>H7/$H$33</f>
        <v>0.14500454104313737</v>
      </c>
      <c r="K7" s="246">
        <f>I7/$I$33</f>
        <v>0.14846210072019206</v>
      </c>
      <c r="L7" s="52">
        <f>(I7-H7)/H7</f>
        <v>1.8093854866574992E-2</v>
      </c>
      <c r="N7" s="27">
        <f t="shared" ref="N7:O33" si="0">(H7/B7)*10</f>
        <v>3.2135785683220592</v>
      </c>
      <c r="O7" s="151">
        <f t="shared" si="0"/>
        <v>3.2637577960476492</v>
      </c>
      <c r="P7" s="61">
        <f>(O7-N7)/N7</f>
        <v>1.5614750552618522E-2</v>
      </c>
    </row>
    <row r="8" spans="1:16" ht="20.100000000000001" customHeight="1" x14ac:dyDescent="0.25">
      <c r="A8" s="8" t="s">
        <v>156</v>
      </c>
      <c r="B8" s="19">
        <v>160417.23999999993</v>
      </c>
      <c r="C8" s="140">
        <v>152452.82999999999</v>
      </c>
      <c r="D8" s="247">
        <f t="shared" ref="D8:D32" si="1">B8/$B$33</f>
        <v>0.11124990966250661</v>
      </c>
      <c r="E8" s="215">
        <f t="shared" ref="E8:E32" si="2">C8/$C$33</f>
        <v>0.10323585126780578</v>
      </c>
      <c r="F8" s="52">
        <f t="shared" ref="F8:F33" si="3">(C8-B8)/B8</f>
        <v>-4.9648092686296989E-2</v>
      </c>
      <c r="H8" s="19">
        <v>50666.958000000028</v>
      </c>
      <c r="I8" s="140">
        <v>45758.016999999993</v>
      </c>
      <c r="J8" s="247">
        <f t="shared" ref="J8:J32" si="4">H8/$H$33</f>
        <v>0.11626556939524753</v>
      </c>
      <c r="K8" s="215">
        <f t="shared" ref="K8:K32" si="5">I8/$I$33</f>
        <v>0.10559410416353052</v>
      </c>
      <c r="L8" s="52">
        <f t="shared" ref="L8:L33" si="6">(I8-H8)/H8</f>
        <v>-9.6886436324044409E-2</v>
      </c>
      <c r="N8" s="27">
        <f t="shared" si="0"/>
        <v>3.1584484311037917</v>
      </c>
      <c r="O8" s="152">
        <f t="shared" si="0"/>
        <v>3.0014540891107107</v>
      </c>
      <c r="P8" s="52">
        <f t="shared" ref="P8:P71" si="7">(O8-N8)/N8</f>
        <v>-4.970615965960723E-2</v>
      </c>
    </row>
    <row r="9" spans="1:16" ht="20.100000000000001" customHeight="1" x14ac:dyDescent="0.25">
      <c r="A9" s="8" t="s">
        <v>158</v>
      </c>
      <c r="B9" s="19">
        <v>128396.93999999996</v>
      </c>
      <c r="C9" s="140">
        <v>132820.6</v>
      </c>
      <c r="D9" s="247">
        <f t="shared" si="1"/>
        <v>8.9043721085977315E-2</v>
      </c>
      <c r="E9" s="215">
        <f t="shared" si="2"/>
        <v>8.9941575416479486E-2</v>
      </c>
      <c r="F9" s="52">
        <f t="shared" si="3"/>
        <v>3.445300176156884E-2</v>
      </c>
      <c r="H9" s="19">
        <v>39039.325000000019</v>
      </c>
      <c r="I9" s="140">
        <v>39603.297000000028</v>
      </c>
      <c r="J9" s="247">
        <f t="shared" si="4"/>
        <v>8.9583616800738688E-2</v>
      </c>
      <c r="K9" s="215">
        <f t="shared" si="5"/>
        <v>9.1391081668535573E-2</v>
      </c>
      <c r="L9" s="52">
        <f t="shared" si="6"/>
        <v>1.4446253873498289E-2</v>
      </c>
      <c r="N9" s="27">
        <f t="shared" si="0"/>
        <v>3.0405183332250778</v>
      </c>
      <c r="O9" s="152">
        <f t="shared" si="0"/>
        <v>2.9817134540876959</v>
      </c>
      <c r="P9" s="52">
        <f t="shared" si="7"/>
        <v>-1.934041261807079E-2</v>
      </c>
    </row>
    <row r="10" spans="1:16" ht="20.100000000000001" customHeight="1" x14ac:dyDescent="0.25">
      <c r="A10" s="8" t="s">
        <v>160</v>
      </c>
      <c r="B10" s="19">
        <v>88159.87</v>
      </c>
      <c r="C10" s="140">
        <v>92144.979999999981</v>
      </c>
      <c r="D10" s="247">
        <f t="shared" si="1"/>
        <v>6.1139174152094439E-2</v>
      </c>
      <c r="E10" s="215">
        <f t="shared" si="2"/>
        <v>6.2397434343166587E-2</v>
      </c>
      <c r="F10" s="52">
        <f t="shared" si="3"/>
        <v>4.5203220013822459E-2</v>
      </c>
      <c r="H10" s="19">
        <v>33313.300999999985</v>
      </c>
      <c r="I10" s="140">
        <v>33705.906999999999</v>
      </c>
      <c r="J10" s="247">
        <f t="shared" si="4"/>
        <v>7.6444098128019944E-2</v>
      </c>
      <c r="K10" s="215">
        <f t="shared" si="5"/>
        <v>7.7781890213561328E-2</v>
      </c>
      <c r="L10" s="52">
        <f t="shared" si="6"/>
        <v>1.1785262589258702E-2</v>
      </c>
      <c r="N10" s="27">
        <f t="shared" si="0"/>
        <v>3.7787375367046239</v>
      </c>
      <c r="O10" s="152">
        <f t="shared" si="0"/>
        <v>3.6579211368866766</v>
      </c>
      <c r="P10" s="52">
        <f t="shared" si="7"/>
        <v>-3.1972688932322427E-2</v>
      </c>
    </row>
    <row r="11" spans="1:16" ht="20.100000000000001" customHeight="1" x14ac:dyDescent="0.25">
      <c r="A11" s="8" t="s">
        <v>164</v>
      </c>
      <c r="B11" s="19">
        <v>117537.99999999994</v>
      </c>
      <c r="C11" s="140">
        <v>114903.35000000003</v>
      </c>
      <c r="D11" s="247">
        <f t="shared" si="1"/>
        <v>8.1513008713475568E-2</v>
      </c>
      <c r="E11" s="215">
        <f t="shared" si="2"/>
        <v>7.7808625466464845E-2</v>
      </c>
      <c r="F11" s="52">
        <f t="shared" si="3"/>
        <v>-2.241530398679498E-2</v>
      </c>
      <c r="H11" s="19">
        <v>28358.106999999996</v>
      </c>
      <c r="I11" s="140">
        <v>27706.725999999999</v>
      </c>
      <c r="J11" s="247">
        <f t="shared" si="4"/>
        <v>6.5073404590943712E-2</v>
      </c>
      <c r="K11" s="215">
        <f t="shared" si="5"/>
        <v>6.3937799386594912E-2</v>
      </c>
      <c r="L11" s="52">
        <f t="shared" si="6"/>
        <v>-2.2969833635228108E-2</v>
      </c>
      <c r="N11" s="27">
        <f t="shared" si="0"/>
        <v>2.4126756453232154</v>
      </c>
      <c r="O11" s="152">
        <f t="shared" si="0"/>
        <v>2.4113070680706863</v>
      </c>
      <c r="P11" s="52">
        <f t="shared" si="7"/>
        <v>-5.6724460877367704E-4</v>
      </c>
    </row>
    <row r="12" spans="1:16" ht="20.100000000000001" customHeight="1" x14ac:dyDescent="0.25">
      <c r="A12" s="8" t="s">
        <v>165</v>
      </c>
      <c r="B12" s="19">
        <v>105531.38999999997</v>
      </c>
      <c r="C12" s="140">
        <v>119382.38999999998</v>
      </c>
      <c r="D12" s="247">
        <f t="shared" si="1"/>
        <v>7.3186383234487479E-2</v>
      </c>
      <c r="E12" s="215">
        <f t="shared" si="2"/>
        <v>8.0841678426272462E-2</v>
      </c>
      <c r="F12" s="52">
        <f t="shared" si="3"/>
        <v>0.13125004797150894</v>
      </c>
      <c r="H12" s="19">
        <v>33530.516000000011</v>
      </c>
      <c r="I12" s="140">
        <v>25316.299000000003</v>
      </c>
      <c r="J12" s="247">
        <f t="shared" si="4"/>
        <v>7.6942541820972488E-2</v>
      </c>
      <c r="K12" s="215">
        <f t="shared" si="5"/>
        <v>5.8421498327628232E-2</v>
      </c>
      <c r="L12" s="52">
        <f t="shared" si="6"/>
        <v>-0.24497735137747373</v>
      </c>
      <c r="N12" s="27">
        <f t="shared" si="0"/>
        <v>3.1773026016240307</v>
      </c>
      <c r="O12" s="152">
        <f t="shared" si="0"/>
        <v>2.1206058112926041</v>
      </c>
      <c r="P12" s="52">
        <f t="shared" si="7"/>
        <v>-0.33257669250367022</v>
      </c>
    </row>
    <row r="13" spans="1:16" ht="20.100000000000001" customHeight="1" x14ac:dyDescent="0.25">
      <c r="A13" s="8" t="s">
        <v>162</v>
      </c>
      <c r="B13" s="19">
        <v>81389.13</v>
      </c>
      <c r="C13" s="140">
        <v>83929.98</v>
      </c>
      <c r="D13" s="247">
        <f t="shared" si="1"/>
        <v>5.644364259109564E-2</v>
      </c>
      <c r="E13" s="215">
        <f t="shared" si="2"/>
        <v>5.6834516828516167E-2</v>
      </c>
      <c r="F13" s="52">
        <f t="shared" si="3"/>
        <v>3.1218542328686781E-2</v>
      </c>
      <c r="H13" s="19">
        <v>20850.913000000008</v>
      </c>
      <c r="I13" s="140">
        <v>21578.240999999995</v>
      </c>
      <c r="J13" s="247">
        <f t="shared" si="4"/>
        <v>4.7846631573100727E-2</v>
      </c>
      <c r="K13" s="215">
        <f t="shared" si="5"/>
        <v>4.9795318442662509E-2</v>
      </c>
      <c r="L13" s="52">
        <f t="shared" si="6"/>
        <v>3.4882309470093062E-2</v>
      </c>
      <c r="N13" s="27">
        <f t="shared" si="0"/>
        <v>2.5618793320434814</v>
      </c>
      <c r="O13" s="152">
        <f t="shared" si="0"/>
        <v>2.5709813108498292</v>
      </c>
      <c r="P13" s="52">
        <f t="shared" si="7"/>
        <v>3.5528522723541353E-3</v>
      </c>
    </row>
    <row r="14" spans="1:16" ht="20.100000000000001" customHeight="1" x14ac:dyDescent="0.25">
      <c r="A14" s="8" t="s">
        <v>167</v>
      </c>
      <c r="B14" s="19">
        <v>42062.19000000001</v>
      </c>
      <c r="C14" s="140">
        <v>41069.030000000013</v>
      </c>
      <c r="D14" s="247">
        <f t="shared" si="1"/>
        <v>2.9170273953767013E-2</v>
      </c>
      <c r="E14" s="215">
        <f t="shared" si="2"/>
        <v>2.7810544893086309E-2</v>
      </c>
      <c r="F14" s="52">
        <f t="shared" si="3"/>
        <v>-2.3611704478535139E-2</v>
      </c>
      <c r="H14" s="19">
        <v>18041.045000000009</v>
      </c>
      <c r="I14" s="140">
        <v>18277.530999999999</v>
      </c>
      <c r="J14" s="247">
        <f t="shared" si="4"/>
        <v>4.1398821879345578E-2</v>
      </c>
      <c r="K14" s="215">
        <f t="shared" si="5"/>
        <v>4.2178390559760449E-2</v>
      </c>
      <c r="L14" s="52">
        <f t="shared" si="6"/>
        <v>1.3108220726681285E-2</v>
      </c>
      <c r="N14" s="27">
        <f t="shared" si="0"/>
        <v>4.2891359199318924</v>
      </c>
      <c r="O14" s="152">
        <f t="shared" si="0"/>
        <v>4.4504413666453759</v>
      </c>
      <c r="P14" s="52">
        <f t="shared" si="7"/>
        <v>3.7607912112061243E-2</v>
      </c>
    </row>
    <row r="15" spans="1:16" ht="20.100000000000001" customHeight="1" x14ac:dyDescent="0.25">
      <c r="A15" s="8" t="s">
        <v>168</v>
      </c>
      <c r="B15" s="19">
        <v>67232.010000000009</v>
      </c>
      <c r="C15" s="140">
        <v>59006.310000000005</v>
      </c>
      <c r="D15" s="247">
        <f t="shared" si="1"/>
        <v>4.6625631004053834E-2</v>
      </c>
      <c r="E15" s="215">
        <f t="shared" si="2"/>
        <v>3.9957058475215197E-2</v>
      </c>
      <c r="F15" s="52">
        <f t="shared" si="3"/>
        <v>-0.12234797085495441</v>
      </c>
      <c r="H15" s="19">
        <v>16511.789999999994</v>
      </c>
      <c r="I15" s="140">
        <v>14573.698</v>
      </c>
      <c r="J15" s="247">
        <f t="shared" si="4"/>
        <v>3.7889637386257773E-2</v>
      </c>
      <c r="K15" s="215">
        <f t="shared" si="5"/>
        <v>3.3631190456960502E-2</v>
      </c>
      <c r="L15" s="52">
        <f t="shared" si="6"/>
        <v>-0.11737625054582175</v>
      </c>
      <c r="N15" s="27">
        <f t="shared" si="0"/>
        <v>2.455941745605998</v>
      </c>
      <c r="O15" s="152">
        <f t="shared" si="0"/>
        <v>2.4698541562758285</v>
      </c>
      <c r="P15" s="52">
        <f t="shared" si="7"/>
        <v>5.6647966893846888E-3</v>
      </c>
    </row>
    <row r="16" spans="1:16" ht="20.100000000000001" customHeight="1" x14ac:dyDescent="0.25">
      <c r="A16" s="8" t="s">
        <v>159</v>
      </c>
      <c r="B16" s="19">
        <v>28606.970000000008</v>
      </c>
      <c r="C16" s="140">
        <v>41517.369999999995</v>
      </c>
      <c r="D16" s="247">
        <f t="shared" si="1"/>
        <v>1.9839032439518588E-2</v>
      </c>
      <c r="E16" s="215">
        <f t="shared" si="2"/>
        <v>2.8114145433380682E-2</v>
      </c>
      <c r="F16" s="52">
        <f t="shared" si="3"/>
        <v>0.45130260212808215</v>
      </c>
      <c r="H16" s="19">
        <v>10681.049999999994</v>
      </c>
      <c r="I16" s="140">
        <v>14458.206000000002</v>
      </c>
      <c r="J16" s="247">
        <f t="shared" si="4"/>
        <v>2.4509826699860435E-2</v>
      </c>
      <c r="K16" s="215">
        <f t="shared" si="5"/>
        <v>3.3364673787803834E-2</v>
      </c>
      <c r="L16" s="52">
        <f t="shared" si="6"/>
        <v>0.35363152499052158</v>
      </c>
      <c r="N16" s="27">
        <f t="shared" si="0"/>
        <v>3.7337229353545625</v>
      </c>
      <c r="O16" s="152">
        <f t="shared" si="0"/>
        <v>3.4824474671685617</v>
      </c>
      <c r="P16" s="52">
        <f t="shared" si="7"/>
        <v>-6.7298905820428565E-2</v>
      </c>
    </row>
    <row r="17" spans="1:16" ht="20.100000000000001" customHeight="1" x14ac:dyDescent="0.25">
      <c r="A17" s="8" t="s">
        <v>155</v>
      </c>
      <c r="B17" s="19">
        <v>49779.679999999986</v>
      </c>
      <c r="C17" s="140">
        <v>55960.88</v>
      </c>
      <c r="D17" s="247">
        <f t="shared" si="1"/>
        <v>3.452237990772368E-2</v>
      </c>
      <c r="E17" s="215">
        <f t="shared" si="2"/>
        <v>3.7894797259555808E-2</v>
      </c>
      <c r="F17" s="52">
        <f t="shared" si="3"/>
        <v>0.12417114774542572</v>
      </c>
      <c r="H17" s="19">
        <v>12566.487999999998</v>
      </c>
      <c r="I17" s="140">
        <v>13903.16</v>
      </c>
      <c r="J17" s="247">
        <f t="shared" si="4"/>
        <v>2.8836345032171546E-2</v>
      </c>
      <c r="K17" s="215">
        <f t="shared" si="5"/>
        <v>3.2083814410974826E-2</v>
      </c>
      <c r="L17" s="52">
        <f t="shared" si="6"/>
        <v>0.10636798443606539</v>
      </c>
      <c r="N17" s="27">
        <f t="shared" si="0"/>
        <v>2.5244212096180614</v>
      </c>
      <c r="O17" s="152">
        <f t="shared" si="0"/>
        <v>2.4844427035457626</v>
      </c>
      <c r="P17" s="52">
        <f t="shared" si="7"/>
        <v>-1.5836701862581581E-2</v>
      </c>
    </row>
    <row r="18" spans="1:16" ht="20.100000000000001" customHeight="1" x14ac:dyDescent="0.25">
      <c r="A18" s="8" t="s">
        <v>166</v>
      </c>
      <c r="B18" s="19">
        <v>40766.160000000025</v>
      </c>
      <c r="C18" s="140">
        <v>48961.490000000005</v>
      </c>
      <c r="D18" s="247">
        <f t="shared" si="1"/>
        <v>2.8271472675176903E-2</v>
      </c>
      <c r="E18" s="215">
        <f t="shared" si="2"/>
        <v>3.315504933224369E-2</v>
      </c>
      <c r="F18" s="52">
        <f t="shared" si="3"/>
        <v>0.201032670234331</v>
      </c>
      <c r="H18" s="19">
        <v>9455.8570000000036</v>
      </c>
      <c r="I18" s="140">
        <v>12353.658000000001</v>
      </c>
      <c r="J18" s="247">
        <f t="shared" si="4"/>
        <v>2.1698373883528532E-2</v>
      </c>
      <c r="K18" s="215">
        <f t="shared" si="5"/>
        <v>2.8508085253183772E-2</v>
      </c>
      <c r="L18" s="52">
        <f t="shared" si="6"/>
        <v>0.30645567080805014</v>
      </c>
      <c r="N18" s="27">
        <f t="shared" si="0"/>
        <v>2.319535860134974</v>
      </c>
      <c r="O18" s="152">
        <f t="shared" si="0"/>
        <v>2.5231376741189857</v>
      </c>
      <c r="P18" s="52">
        <f t="shared" si="7"/>
        <v>8.7776963263747107E-2</v>
      </c>
    </row>
    <row r="19" spans="1:16" ht="20.100000000000001" customHeight="1" x14ac:dyDescent="0.25">
      <c r="A19" s="8" t="s">
        <v>171</v>
      </c>
      <c r="B19" s="19">
        <v>31156.399999999983</v>
      </c>
      <c r="C19" s="140">
        <v>31826.709999999988</v>
      </c>
      <c r="D19" s="247">
        <f t="shared" si="1"/>
        <v>2.1607070944550104E-2</v>
      </c>
      <c r="E19" s="215">
        <f t="shared" si="2"/>
        <v>2.1551961350298226E-2</v>
      </c>
      <c r="F19" s="52">
        <f t="shared" si="3"/>
        <v>2.1514359810504594E-2</v>
      </c>
      <c r="H19" s="19">
        <v>9300.7720000000027</v>
      </c>
      <c r="I19" s="140">
        <v>10304.105000000001</v>
      </c>
      <c r="J19" s="247">
        <f t="shared" si="4"/>
        <v>2.1342500025270411E-2</v>
      </c>
      <c r="K19" s="215">
        <f t="shared" si="5"/>
        <v>2.3778406670943716E-2</v>
      </c>
      <c r="L19" s="52">
        <f t="shared" si="6"/>
        <v>0.10787631392318814</v>
      </c>
      <c r="N19" s="27">
        <f t="shared" si="0"/>
        <v>2.9851882759240498</v>
      </c>
      <c r="O19" s="152">
        <f t="shared" si="0"/>
        <v>3.2375652400138137</v>
      </c>
      <c r="P19" s="52">
        <f t="shared" si="7"/>
        <v>8.4543064209791574E-2</v>
      </c>
    </row>
    <row r="20" spans="1:16" ht="20.100000000000001" customHeight="1" x14ac:dyDescent="0.25">
      <c r="A20" s="8" t="s">
        <v>161</v>
      </c>
      <c r="B20" s="19">
        <v>47393.030000000013</v>
      </c>
      <c r="C20" s="140">
        <v>36611.819999999992</v>
      </c>
      <c r="D20" s="247">
        <f t="shared" si="1"/>
        <v>3.2867229894570367E-2</v>
      </c>
      <c r="E20" s="215">
        <f t="shared" si="2"/>
        <v>2.4792274463935348E-2</v>
      </c>
      <c r="F20" s="52">
        <f t="shared" si="3"/>
        <v>-0.22748513863747513</v>
      </c>
      <c r="H20" s="19">
        <v>12390.699000000001</v>
      </c>
      <c r="I20" s="140">
        <v>10302.132999999998</v>
      </c>
      <c r="J20" s="247">
        <f t="shared" si="4"/>
        <v>2.8432961663893922E-2</v>
      </c>
      <c r="K20" s="215">
        <f t="shared" si="5"/>
        <v>2.3773855958586339E-2</v>
      </c>
      <c r="L20" s="52">
        <f t="shared" si="6"/>
        <v>-0.16855917491014852</v>
      </c>
      <c r="N20" s="27">
        <f t="shared" si="0"/>
        <v>2.6144559653603068</v>
      </c>
      <c r="O20" s="152">
        <f t="shared" si="0"/>
        <v>2.8138816917596561</v>
      </c>
      <c r="P20" s="52">
        <f t="shared" si="7"/>
        <v>7.6278097256790398E-2</v>
      </c>
    </row>
    <row r="21" spans="1:16" ht="20.100000000000001" customHeight="1" x14ac:dyDescent="0.25">
      <c r="A21" s="8" t="s">
        <v>173</v>
      </c>
      <c r="B21" s="19">
        <v>42756.079999999994</v>
      </c>
      <c r="C21" s="140">
        <v>40373.019999999975</v>
      </c>
      <c r="D21" s="247">
        <f t="shared" si="1"/>
        <v>2.9651489063911754E-2</v>
      </c>
      <c r="E21" s="215">
        <f t="shared" si="2"/>
        <v>2.7339230685006936E-2</v>
      </c>
      <c r="F21" s="52">
        <f t="shared" si="3"/>
        <v>-5.5736166645773418E-2</v>
      </c>
      <c r="H21" s="19">
        <v>9455.4149999999991</v>
      </c>
      <c r="I21" s="140">
        <v>8754.8769999999986</v>
      </c>
      <c r="J21" s="247">
        <f t="shared" si="4"/>
        <v>2.1697359625248543E-2</v>
      </c>
      <c r="K21" s="215">
        <f t="shared" si="5"/>
        <v>2.0203309812942671E-2</v>
      </c>
      <c r="L21" s="52">
        <f t="shared" si="6"/>
        <v>-7.4088551375058681E-2</v>
      </c>
      <c r="N21" s="27">
        <f t="shared" si="0"/>
        <v>2.2114784610750098</v>
      </c>
      <c r="O21" s="152">
        <f t="shared" si="0"/>
        <v>2.1684969318619225</v>
      </c>
      <c r="P21" s="52">
        <f t="shared" si="7"/>
        <v>-1.9435653554678425E-2</v>
      </c>
    </row>
    <row r="22" spans="1:16" ht="20.100000000000001" customHeight="1" x14ac:dyDescent="0.25">
      <c r="A22" s="8" t="s">
        <v>163</v>
      </c>
      <c r="B22" s="19">
        <v>16758.010000000002</v>
      </c>
      <c r="C22" s="140">
        <v>24366.050000000007</v>
      </c>
      <c r="D22" s="247">
        <f t="shared" si="1"/>
        <v>1.162173777970113E-2</v>
      </c>
      <c r="E22" s="215">
        <f t="shared" si="2"/>
        <v>1.6499857128161675E-2</v>
      </c>
      <c r="F22" s="52">
        <f t="shared" si="3"/>
        <v>0.4539942391727898</v>
      </c>
      <c r="H22" s="19">
        <v>5315.1359999999986</v>
      </c>
      <c r="I22" s="140">
        <v>6873.3030000000008</v>
      </c>
      <c r="J22" s="247">
        <f t="shared" si="4"/>
        <v>1.219665316108336E-2</v>
      </c>
      <c r="K22" s="215">
        <f t="shared" si="5"/>
        <v>1.5861270232263497E-2</v>
      </c>
      <c r="L22" s="52">
        <f t="shared" si="6"/>
        <v>0.29315656269190526</v>
      </c>
      <c r="N22" s="27">
        <f t="shared" si="0"/>
        <v>3.1716987876245439</v>
      </c>
      <c r="O22" s="152">
        <f t="shared" si="0"/>
        <v>2.8208523745128975</v>
      </c>
      <c r="P22" s="52">
        <f t="shared" si="7"/>
        <v>-0.11061782237348403</v>
      </c>
    </row>
    <row r="23" spans="1:16" ht="20.100000000000001" customHeight="1" x14ac:dyDescent="0.25">
      <c r="A23" s="8" t="s">
        <v>172</v>
      </c>
      <c r="B23" s="19">
        <v>14330.319999999998</v>
      </c>
      <c r="C23" s="140">
        <v>14083.94</v>
      </c>
      <c r="D23" s="247">
        <f t="shared" si="1"/>
        <v>9.9381263848873861E-3</v>
      </c>
      <c r="E23" s="215">
        <f t="shared" si="2"/>
        <v>9.5371632990000951E-3</v>
      </c>
      <c r="F23" s="52">
        <f t="shared" si="3"/>
        <v>-1.7192916836469625E-2</v>
      </c>
      <c r="H23" s="19">
        <v>5130.2599999999993</v>
      </c>
      <c r="I23" s="140">
        <v>5106.2919999999995</v>
      </c>
      <c r="J23" s="247">
        <f t="shared" si="4"/>
        <v>1.1772417835814461E-2</v>
      </c>
      <c r="K23" s="215">
        <f t="shared" si="5"/>
        <v>1.1783603501379934E-2</v>
      </c>
      <c r="L23" s="52">
        <f t="shared" si="6"/>
        <v>-4.6718879744885936E-3</v>
      </c>
      <c r="N23" s="27">
        <f t="shared" si="0"/>
        <v>3.5800037961469111</v>
      </c>
      <c r="O23" s="152">
        <f t="shared" si="0"/>
        <v>3.6256132871909417</v>
      </c>
      <c r="P23" s="52">
        <f t="shared" si="7"/>
        <v>1.2740067787950161E-2</v>
      </c>
    </row>
    <row r="24" spans="1:16" ht="20.100000000000001" customHeight="1" x14ac:dyDescent="0.25">
      <c r="A24" s="8" t="s">
        <v>170</v>
      </c>
      <c r="B24" s="19">
        <v>2237.0500000000002</v>
      </c>
      <c r="C24" s="140">
        <v>2340.5099999999998</v>
      </c>
      <c r="D24" s="247">
        <f t="shared" si="1"/>
        <v>1.5514018967693905E-3</v>
      </c>
      <c r="E24" s="215">
        <f t="shared" si="2"/>
        <v>1.5849134597948238E-3</v>
      </c>
      <c r="F24" s="52">
        <f t="shared" si="3"/>
        <v>4.6248407500949718E-2</v>
      </c>
      <c r="H24" s="19">
        <v>4621.0349999999999</v>
      </c>
      <c r="I24" s="140">
        <v>4954.8180000000011</v>
      </c>
      <c r="J24" s="247">
        <f t="shared" si="4"/>
        <v>1.0603898214500413E-2</v>
      </c>
      <c r="K24" s="215">
        <f t="shared" si="5"/>
        <v>1.1434052485345599E-2</v>
      </c>
      <c r="L24" s="52">
        <f t="shared" si="6"/>
        <v>7.2231220927779449E-2</v>
      </c>
      <c r="N24" s="27">
        <f t="shared" si="0"/>
        <v>20.65682483627992</v>
      </c>
      <c r="O24" s="152">
        <f t="shared" si="0"/>
        <v>21.16982196188011</v>
      </c>
      <c r="P24" s="52">
        <f t="shared" si="7"/>
        <v>2.48342680768249E-2</v>
      </c>
    </row>
    <row r="25" spans="1:16" ht="20.100000000000001" customHeight="1" x14ac:dyDescent="0.25">
      <c r="A25" s="8" t="s">
        <v>178</v>
      </c>
      <c r="B25" s="19">
        <v>15743.96</v>
      </c>
      <c r="C25" s="140">
        <v>18664.479999999992</v>
      </c>
      <c r="D25" s="247">
        <f t="shared" si="1"/>
        <v>1.0918490604439512E-2</v>
      </c>
      <c r="E25" s="215">
        <f t="shared" si="2"/>
        <v>1.2638948593285773E-2</v>
      </c>
      <c r="F25" s="52">
        <f t="shared" si="3"/>
        <v>0.18550097942321966</v>
      </c>
      <c r="H25" s="19">
        <v>3304.1310000000012</v>
      </c>
      <c r="I25" s="140">
        <v>4040.415</v>
      </c>
      <c r="J25" s="247">
        <f t="shared" si="4"/>
        <v>7.5819959838814193E-3</v>
      </c>
      <c r="K25" s="215">
        <f t="shared" si="5"/>
        <v>9.3239180879252526E-3</v>
      </c>
      <c r="L25" s="52">
        <f t="shared" si="6"/>
        <v>0.22283741171279178</v>
      </c>
      <c r="N25" s="27">
        <f t="shared" si="0"/>
        <v>2.0986657740492234</v>
      </c>
      <c r="O25" s="152">
        <f t="shared" si="0"/>
        <v>2.16476162207573</v>
      </c>
      <c r="P25" s="52">
        <f t="shared" si="7"/>
        <v>3.1494223064866322E-2</v>
      </c>
    </row>
    <row r="26" spans="1:16" ht="20.100000000000001" customHeight="1" x14ac:dyDescent="0.25">
      <c r="A26" s="8" t="s">
        <v>175</v>
      </c>
      <c r="B26" s="19">
        <v>11415.340000000002</v>
      </c>
      <c r="C26" s="140">
        <v>11036.35</v>
      </c>
      <c r="D26" s="247">
        <f t="shared" si="1"/>
        <v>7.916577693063408E-3</v>
      </c>
      <c r="E26" s="215">
        <f t="shared" si="2"/>
        <v>7.4734394050897483E-3</v>
      </c>
      <c r="F26" s="52">
        <f t="shared" si="3"/>
        <v>-3.3200062372211563E-2</v>
      </c>
      <c r="H26" s="19">
        <v>3945.5809999999983</v>
      </c>
      <c r="I26" s="140">
        <v>4005.0410000000002</v>
      </c>
      <c r="J26" s="247">
        <f t="shared" si="4"/>
        <v>9.053932575941696E-3</v>
      </c>
      <c r="K26" s="215">
        <f t="shared" si="5"/>
        <v>9.2422868004356593E-3</v>
      </c>
      <c r="L26" s="52">
        <f t="shared" si="6"/>
        <v>1.5070023907759562E-2</v>
      </c>
      <c r="N26" s="27">
        <f t="shared" si="0"/>
        <v>3.4563850047392348</v>
      </c>
      <c r="O26" s="152">
        <f t="shared" si="0"/>
        <v>3.6289543191363087</v>
      </c>
      <c r="P26" s="52">
        <f t="shared" si="7"/>
        <v>4.9927688657500496E-2</v>
      </c>
    </row>
    <row r="27" spans="1:16" ht="20.100000000000001" customHeight="1" x14ac:dyDescent="0.25">
      <c r="A27" s="8" t="s">
        <v>177</v>
      </c>
      <c r="B27" s="19">
        <v>14626.32</v>
      </c>
      <c r="C27" s="140">
        <v>12122.259999999998</v>
      </c>
      <c r="D27" s="247">
        <f t="shared" si="1"/>
        <v>1.0143403406609628E-2</v>
      </c>
      <c r="E27" s="215">
        <f t="shared" si="2"/>
        <v>8.2087805807847004E-3</v>
      </c>
      <c r="F27" s="52">
        <f t="shared" si="3"/>
        <v>-0.17120232567043531</v>
      </c>
      <c r="H27" s="19">
        <v>4423.3820000000005</v>
      </c>
      <c r="I27" s="140">
        <v>3792.2929999999978</v>
      </c>
      <c r="J27" s="247">
        <f t="shared" si="4"/>
        <v>1.0150343481893833E-2</v>
      </c>
      <c r="K27" s="215">
        <f t="shared" si="5"/>
        <v>8.7513360131106083E-3</v>
      </c>
      <c r="L27" s="52">
        <f t="shared" si="6"/>
        <v>-0.14267115071680506</v>
      </c>
      <c r="N27" s="27">
        <f t="shared" si="0"/>
        <v>3.0242617418462063</v>
      </c>
      <c r="O27" s="152">
        <f t="shared" si="0"/>
        <v>3.1283712773030761</v>
      </c>
      <c r="P27" s="52">
        <f t="shared" si="7"/>
        <v>3.4424776802987458E-2</v>
      </c>
    </row>
    <row r="28" spans="1:16" ht="20.100000000000001" customHeight="1" x14ac:dyDescent="0.25">
      <c r="A28" s="8" t="s">
        <v>179</v>
      </c>
      <c r="B28" s="19">
        <v>9587.1700000000019</v>
      </c>
      <c r="C28" s="140">
        <v>8117.2899999999991</v>
      </c>
      <c r="D28" s="247">
        <f t="shared" si="1"/>
        <v>6.648735487651416E-3</v>
      </c>
      <c r="E28" s="215">
        <f t="shared" si="2"/>
        <v>5.4967516387701507E-3</v>
      </c>
      <c r="F28" s="52">
        <f t="shared" si="3"/>
        <v>-0.15331740231997582</v>
      </c>
      <c r="H28" s="19">
        <v>4050.6469999999995</v>
      </c>
      <c r="I28" s="140">
        <v>3527.6430000000005</v>
      </c>
      <c r="J28" s="247">
        <f t="shared" si="4"/>
        <v>9.2950277353171847E-3</v>
      </c>
      <c r="K28" s="215">
        <f t="shared" si="5"/>
        <v>8.1406128765096914E-3</v>
      </c>
      <c r="L28" s="52">
        <f t="shared" si="6"/>
        <v>-0.12911616341784388</v>
      </c>
      <c r="N28" s="27">
        <f t="shared" si="0"/>
        <v>4.2250705891310982</v>
      </c>
      <c r="O28" s="152">
        <f t="shared" si="0"/>
        <v>4.3458383278163044</v>
      </c>
      <c r="P28" s="52">
        <f t="shared" si="7"/>
        <v>2.8583602602020083E-2</v>
      </c>
    </row>
    <row r="29" spans="1:16" ht="20.100000000000001" customHeight="1" x14ac:dyDescent="0.25">
      <c r="A29" s="8" t="s">
        <v>180</v>
      </c>
      <c r="B29" s="19">
        <v>10094.570000000003</v>
      </c>
      <c r="C29" s="140">
        <v>13880.909999999998</v>
      </c>
      <c r="D29" s="247">
        <f t="shared" si="1"/>
        <v>7.000619139076637E-3</v>
      </c>
      <c r="E29" s="215">
        <f t="shared" si="2"/>
        <v>9.3996783150683254E-3</v>
      </c>
      <c r="F29" s="52">
        <f>(C29-B29)/B29</f>
        <v>0.37508680409368533</v>
      </c>
      <c r="H29" s="19">
        <v>2223.1120000000001</v>
      </c>
      <c r="I29" s="140">
        <v>3391.9899999999993</v>
      </c>
      <c r="J29" s="247">
        <f t="shared" si="4"/>
        <v>5.1013795323849405E-3</v>
      </c>
      <c r="K29" s="215">
        <f t="shared" si="5"/>
        <v>7.8275714041903047E-3</v>
      </c>
      <c r="L29" s="52">
        <f>(I29-H29)/H29</f>
        <v>0.52578457585582694</v>
      </c>
      <c r="N29" s="27">
        <f t="shared" si="0"/>
        <v>2.2022849908416102</v>
      </c>
      <c r="O29" s="152">
        <f t="shared" si="0"/>
        <v>2.4436366203656674</v>
      </c>
      <c r="P29" s="52">
        <f>(O29-N29)/N29</f>
        <v>0.10959146092705463</v>
      </c>
    </row>
    <row r="30" spans="1:16" ht="20.100000000000001" customHeight="1" x14ac:dyDescent="0.25">
      <c r="A30" s="8" t="s">
        <v>220</v>
      </c>
      <c r="B30" s="19">
        <v>13656.419999999996</v>
      </c>
      <c r="C30" s="140">
        <v>13212.770000000002</v>
      </c>
      <c r="D30" s="247">
        <f t="shared" si="1"/>
        <v>9.470774408743405E-3</v>
      </c>
      <c r="E30" s="215">
        <f t="shared" si="2"/>
        <v>8.9472367194215197E-3</v>
      </c>
      <c r="F30" s="52">
        <f t="shared" si="3"/>
        <v>-3.248655211248587E-2</v>
      </c>
      <c r="H30" s="19">
        <v>3124.1439999999993</v>
      </c>
      <c r="I30" s="140">
        <v>3041.3490000000006</v>
      </c>
      <c r="J30" s="247">
        <f t="shared" si="4"/>
        <v>7.1689794566460047E-3</v>
      </c>
      <c r="K30" s="215">
        <f t="shared" si="5"/>
        <v>7.0184099783792966E-3</v>
      </c>
      <c r="L30" s="52">
        <f t="shared" si="6"/>
        <v>-2.6501659334524506E-2</v>
      </c>
      <c r="N30" s="27">
        <f t="shared" si="0"/>
        <v>2.2876742220874871</v>
      </c>
      <c r="O30" s="152">
        <f t="shared" si="0"/>
        <v>2.3018254310034916</v>
      </c>
      <c r="P30" s="52">
        <f t="shared" si="7"/>
        <v>6.1858497068221713E-3</v>
      </c>
    </row>
    <row r="31" spans="1:16" ht="20.100000000000001" customHeight="1" x14ac:dyDescent="0.25">
      <c r="A31" s="8" t="s">
        <v>169</v>
      </c>
      <c r="B31" s="19">
        <v>8245.3599999999988</v>
      </c>
      <c r="C31" s="140">
        <v>8972.8200000000015</v>
      </c>
      <c r="D31" s="247">
        <f t="shared" si="1"/>
        <v>5.7181856210395199E-3</v>
      </c>
      <c r="E31" s="215">
        <f t="shared" si="2"/>
        <v>6.0760873443464012E-3</v>
      </c>
      <c r="F31" s="52">
        <f t="shared" si="3"/>
        <v>8.8226590470276964E-2</v>
      </c>
      <c r="H31" s="19">
        <v>2570.1310000000003</v>
      </c>
      <c r="I31" s="140">
        <v>2623.416999999999</v>
      </c>
      <c r="J31" s="247">
        <f t="shared" si="4"/>
        <v>5.8976847225637036E-3</v>
      </c>
      <c r="K31" s="215">
        <f t="shared" si="5"/>
        <v>6.0539635701952876E-3</v>
      </c>
      <c r="L31" s="52">
        <f t="shared" si="6"/>
        <v>2.0732795332221856E-2</v>
      </c>
      <c r="N31" s="27">
        <f t="shared" si="0"/>
        <v>3.1170634150601071</v>
      </c>
      <c r="O31" s="152">
        <f t="shared" si="0"/>
        <v>2.9237374649218402</v>
      </c>
      <c r="P31" s="52">
        <f t="shared" si="7"/>
        <v>-6.2021821309188527E-2</v>
      </c>
    </row>
    <row r="32" spans="1:16" ht="20.100000000000001" customHeight="1" thickBot="1" x14ac:dyDescent="0.3">
      <c r="A32" s="8" t="s">
        <v>17</v>
      </c>
      <c r="B32" s="19">
        <f>B33-SUM(B7:B31)</f>
        <v>97436.759999999311</v>
      </c>
      <c r="C32" s="140">
        <f>C33-SUM(C7:C31)</f>
        <v>101867.44000000064</v>
      </c>
      <c r="D32" s="247">
        <f t="shared" si="1"/>
        <v>6.7572729388731947E-2</v>
      </c>
      <c r="E32" s="215">
        <f t="shared" si="2"/>
        <v>6.898115230049974E-2</v>
      </c>
      <c r="F32" s="52">
        <f t="shared" si="3"/>
        <v>4.5472365870964544E-2</v>
      </c>
      <c r="H32" s="19">
        <f>H33-SUM(H7:H31)</f>
        <v>29725.628000000026</v>
      </c>
      <c r="I32" s="140">
        <f>I33-SUM(I7:I31)</f>
        <v>31051.951999999932</v>
      </c>
      <c r="J32" s="247">
        <f t="shared" si="4"/>
        <v>6.8211457752235971E-2</v>
      </c>
      <c r="K32" s="215">
        <f t="shared" si="5"/>
        <v>7.1657455216403779E-2</v>
      </c>
      <c r="L32" s="52">
        <f t="shared" si="6"/>
        <v>4.4618872307757629E-2</v>
      </c>
      <c r="N32" s="27">
        <f t="shared" si="0"/>
        <v>3.0507611295778143</v>
      </c>
      <c r="O32" s="152">
        <f t="shared" si="0"/>
        <v>3.0482705759563347</v>
      </c>
      <c r="P32" s="52">
        <f t="shared" si="7"/>
        <v>-8.1637123186511563E-4</v>
      </c>
    </row>
    <row r="33" spans="1:16" ht="26.25" customHeight="1" thickBot="1" x14ac:dyDescent="0.3">
      <c r="A33" s="12" t="s">
        <v>18</v>
      </c>
      <c r="B33" s="17">
        <v>1441953.8899999994</v>
      </c>
      <c r="C33" s="145">
        <v>1476743.0900000005</v>
      </c>
      <c r="D33" s="243">
        <f>SUM(D7:D32)</f>
        <v>0.99999999999999978</v>
      </c>
      <c r="E33" s="244">
        <f>SUM(E7:E32)</f>
        <v>0.99999999999999989</v>
      </c>
      <c r="F33" s="57">
        <f t="shared" si="3"/>
        <v>2.4126430284120343E-2</v>
      </c>
      <c r="G33" s="1"/>
      <c r="H33" s="17">
        <v>435786.435</v>
      </c>
      <c r="I33" s="145">
        <v>433338.74899999989</v>
      </c>
      <c r="J33" s="243">
        <f>SUM(J7:J32)</f>
        <v>1.0000000000000002</v>
      </c>
      <c r="K33" s="244">
        <f>SUM(K7:K32)</f>
        <v>1.0000000000000004</v>
      </c>
      <c r="L33" s="57">
        <f t="shared" si="6"/>
        <v>-5.6167099372886704E-3</v>
      </c>
      <c r="N33" s="29">
        <f t="shared" si="0"/>
        <v>3.0221939690457105</v>
      </c>
      <c r="O33" s="146">
        <f t="shared" si="0"/>
        <v>2.9344220530600196</v>
      </c>
      <c r="P33" s="57">
        <f t="shared" si="7"/>
        <v>-2.9042449586187812E-2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F37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164</v>
      </c>
      <c r="B39" s="39">
        <v>117537.99999999994</v>
      </c>
      <c r="C39" s="147">
        <v>114903.35000000003</v>
      </c>
      <c r="D39" s="247">
        <f t="shared" ref="D39:D61" si="8">B39/$B$62</f>
        <v>0.22142334227927227</v>
      </c>
      <c r="E39" s="246">
        <f t="shared" ref="E39:E61" si="9">C39/$C$62</f>
        <v>0.21495761296025295</v>
      </c>
      <c r="F39" s="52">
        <f>(C39-B39)/B39</f>
        <v>-2.241530398679498E-2</v>
      </c>
      <c r="H39" s="39">
        <v>28358.106999999996</v>
      </c>
      <c r="I39" s="147">
        <v>27706.725999999999</v>
      </c>
      <c r="J39" s="247">
        <f t="shared" ref="J39:J61" si="10">H39/$H$62</f>
        <v>0.2109731985519398</v>
      </c>
      <c r="K39" s="246">
        <f t="shared" ref="K39:K61" si="11">I39/$I$62</f>
        <v>0.20285006760808416</v>
      </c>
      <c r="L39" s="52">
        <f>(I39-H39)/H39</f>
        <v>-2.2969833635228108E-2</v>
      </c>
      <c r="N39" s="27">
        <f t="shared" ref="N39:O62" si="12">(H39/B39)*10</f>
        <v>2.4126756453232154</v>
      </c>
      <c r="O39" s="151">
        <f t="shared" si="12"/>
        <v>2.4113070680706863</v>
      </c>
      <c r="P39" s="61">
        <f t="shared" si="7"/>
        <v>-5.6724460877367704E-4</v>
      </c>
    </row>
    <row r="40" spans="1:16" ht="20.100000000000001" customHeight="1" x14ac:dyDescent="0.25">
      <c r="A40" s="38" t="s">
        <v>162</v>
      </c>
      <c r="B40" s="19">
        <v>81389.13</v>
      </c>
      <c r="C40" s="140">
        <v>83929.98</v>
      </c>
      <c r="D40" s="247">
        <f t="shared" si="8"/>
        <v>0.15332448390990316</v>
      </c>
      <c r="E40" s="215">
        <f t="shared" si="9"/>
        <v>0.15701359583164257</v>
      </c>
      <c r="F40" s="52">
        <f t="shared" ref="F40:F62" si="13">(C40-B40)/B40</f>
        <v>3.1218542328686781E-2</v>
      </c>
      <c r="H40" s="19">
        <v>20850.913000000008</v>
      </c>
      <c r="I40" s="140">
        <v>21578.240999999995</v>
      </c>
      <c r="J40" s="247">
        <f t="shared" si="10"/>
        <v>0.15512261831645621</v>
      </c>
      <c r="K40" s="215">
        <f t="shared" si="11"/>
        <v>0.15798141020752623</v>
      </c>
      <c r="L40" s="52">
        <f t="shared" ref="L40:L62" si="14">(I40-H40)/H40</f>
        <v>3.4882309470093062E-2</v>
      </c>
      <c r="N40" s="27">
        <f t="shared" si="12"/>
        <v>2.5618793320434814</v>
      </c>
      <c r="O40" s="152">
        <f t="shared" si="12"/>
        <v>2.5709813108498292</v>
      </c>
      <c r="P40" s="52">
        <f t="shared" si="7"/>
        <v>3.5528522723541353E-3</v>
      </c>
    </row>
    <row r="41" spans="1:16" ht="20.100000000000001" customHeight="1" x14ac:dyDescent="0.25">
      <c r="A41" s="38" t="s">
        <v>168</v>
      </c>
      <c r="B41" s="19">
        <v>67232.010000000009</v>
      </c>
      <c r="C41" s="140">
        <v>59006.310000000005</v>
      </c>
      <c r="D41" s="247">
        <f t="shared" si="8"/>
        <v>0.12665466795720079</v>
      </c>
      <c r="E41" s="215">
        <f t="shared" si="9"/>
        <v>0.11038716927916115</v>
      </c>
      <c r="F41" s="52">
        <f t="shared" si="13"/>
        <v>-0.12234797085495441</v>
      </c>
      <c r="H41" s="19">
        <v>16511.789999999994</v>
      </c>
      <c r="I41" s="140">
        <v>14573.698</v>
      </c>
      <c r="J41" s="247">
        <f t="shared" si="10"/>
        <v>0.12284124430865337</v>
      </c>
      <c r="K41" s="215">
        <f t="shared" si="11"/>
        <v>0.10669884361652117</v>
      </c>
      <c r="L41" s="52">
        <f t="shared" si="14"/>
        <v>-0.11737625054582175</v>
      </c>
      <c r="N41" s="27">
        <f t="shared" si="12"/>
        <v>2.455941745605998</v>
      </c>
      <c r="O41" s="152">
        <f t="shared" si="12"/>
        <v>2.4698541562758285</v>
      </c>
      <c r="P41" s="52">
        <f t="shared" si="7"/>
        <v>5.6647966893846888E-3</v>
      </c>
    </row>
    <row r="42" spans="1:16" ht="20.100000000000001" customHeight="1" x14ac:dyDescent="0.25">
      <c r="A42" s="38" t="s">
        <v>155</v>
      </c>
      <c r="B42" s="19">
        <v>49779.679999999986</v>
      </c>
      <c r="C42" s="140">
        <v>55960.88</v>
      </c>
      <c r="D42" s="247">
        <f t="shared" si="8"/>
        <v>9.3777188000413875E-2</v>
      </c>
      <c r="E42" s="215">
        <f t="shared" si="9"/>
        <v>0.10468987356726463</v>
      </c>
      <c r="F42" s="52">
        <f t="shared" si="13"/>
        <v>0.12417114774542572</v>
      </c>
      <c r="H42" s="19">
        <v>12566.487999999998</v>
      </c>
      <c r="I42" s="140">
        <v>13903.16</v>
      </c>
      <c r="J42" s="247">
        <f t="shared" si="10"/>
        <v>9.3489744147046513E-2</v>
      </c>
      <c r="K42" s="215">
        <f t="shared" si="11"/>
        <v>0.10178961404411375</v>
      </c>
      <c r="L42" s="52">
        <f t="shared" si="14"/>
        <v>0.10636798443606539</v>
      </c>
      <c r="N42" s="27">
        <f t="shared" si="12"/>
        <v>2.5244212096180614</v>
      </c>
      <c r="O42" s="152">
        <f t="shared" si="12"/>
        <v>2.4844427035457626</v>
      </c>
      <c r="P42" s="52">
        <f t="shared" si="7"/>
        <v>-1.5836701862581581E-2</v>
      </c>
    </row>
    <row r="43" spans="1:16" ht="20.100000000000001" customHeight="1" x14ac:dyDescent="0.25">
      <c r="A43" s="38" t="s">
        <v>166</v>
      </c>
      <c r="B43" s="19">
        <v>40766.160000000025</v>
      </c>
      <c r="C43" s="140">
        <v>48961.490000000005</v>
      </c>
      <c r="D43" s="247">
        <f t="shared" si="8"/>
        <v>7.6797115818642389E-2</v>
      </c>
      <c r="E43" s="215">
        <f t="shared" si="9"/>
        <v>9.1595632480491587E-2</v>
      </c>
      <c r="F43" s="52">
        <f t="shared" si="13"/>
        <v>0.201032670234331</v>
      </c>
      <c r="H43" s="19">
        <v>9455.8570000000036</v>
      </c>
      <c r="I43" s="140">
        <v>12353.658000000001</v>
      </c>
      <c r="J43" s="247">
        <f t="shared" si="10"/>
        <v>7.0347869000556021E-2</v>
      </c>
      <c r="K43" s="215">
        <f t="shared" si="11"/>
        <v>9.0445199498026221E-2</v>
      </c>
      <c r="L43" s="52">
        <f t="shared" si="14"/>
        <v>0.30645567080805014</v>
      </c>
      <c r="N43" s="27">
        <f t="shared" si="12"/>
        <v>2.319535860134974</v>
      </c>
      <c r="O43" s="152">
        <f t="shared" si="12"/>
        <v>2.5231376741189857</v>
      </c>
      <c r="P43" s="52">
        <f t="shared" si="7"/>
        <v>8.7776963263747107E-2</v>
      </c>
    </row>
    <row r="44" spans="1:16" ht="20.100000000000001" customHeight="1" x14ac:dyDescent="0.25">
      <c r="A44" s="38" t="s">
        <v>161</v>
      </c>
      <c r="B44" s="19">
        <v>47393.030000000013</v>
      </c>
      <c r="C44" s="140">
        <v>36611.819999999992</v>
      </c>
      <c r="D44" s="247">
        <f t="shared" si="8"/>
        <v>8.9281109967345257E-2</v>
      </c>
      <c r="E44" s="215">
        <f t="shared" si="9"/>
        <v>6.8492253997211094E-2</v>
      </c>
      <c r="F44" s="52">
        <f t="shared" si="13"/>
        <v>-0.22748513863747513</v>
      </c>
      <c r="H44" s="19">
        <v>12390.699000000001</v>
      </c>
      <c r="I44" s="140">
        <v>10302.132999999998</v>
      </c>
      <c r="J44" s="247">
        <f t="shared" si="10"/>
        <v>9.2181942903463987E-2</v>
      </c>
      <c r="K44" s="215">
        <f t="shared" si="11"/>
        <v>7.5425309203168742E-2</v>
      </c>
      <c r="L44" s="52">
        <f t="shared" si="14"/>
        <v>-0.16855917491014852</v>
      </c>
      <c r="N44" s="27">
        <f t="shared" si="12"/>
        <v>2.6144559653603068</v>
      </c>
      <c r="O44" s="152">
        <f t="shared" si="12"/>
        <v>2.8138816917596561</v>
      </c>
      <c r="P44" s="52">
        <f t="shared" si="7"/>
        <v>7.6278097256790398E-2</v>
      </c>
    </row>
    <row r="45" spans="1:16" ht="20.100000000000001" customHeight="1" x14ac:dyDescent="0.25">
      <c r="A45" s="38" t="s">
        <v>173</v>
      </c>
      <c r="B45" s="19">
        <v>42756.079999999994</v>
      </c>
      <c r="C45" s="140">
        <v>40373.019999999975</v>
      </c>
      <c r="D45" s="247">
        <f t="shared" si="8"/>
        <v>8.0545816130612666E-2</v>
      </c>
      <c r="E45" s="215">
        <f t="shared" si="9"/>
        <v>7.5528589960140793E-2</v>
      </c>
      <c r="F45" s="52">
        <f t="shared" si="13"/>
        <v>-5.5736166645773418E-2</v>
      </c>
      <c r="H45" s="19">
        <v>9455.4149999999991</v>
      </c>
      <c r="I45" s="140">
        <v>8754.8769999999986</v>
      </c>
      <c r="J45" s="247">
        <f t="shared" si="10"/>
        <v>7.0344580693837921E-2</v>
      </c>
      <c r="K45" s="215">
        <f t="shared" si="11"/>
        <v>6.4097338362910899E-2</v>
      </c>
      <c r="L45" s="52">
        <f t="shared" si="14"/>
        <v>-7.4088551375058681E-2</v>
      </c>
      <c r="N45" s="27">
        <f t="shared" si="12"/>
        <v>2.2114784610750098</v>
      </c>
      <c r="O45" s="152">
        <f t="shared" si="12"/>
        <v>2.1684969318619225</v>
      </c>
      <c r="P45" s="52">
        <f t="shared" si="7"/>
        <v>-1.9435653554678425E-2</v>
      </c>
    </row>
    <row r="46" spans="1:16" ht="20.100000000000001" customHeight="1" x14ac:dyDescent="0.25">
      <c r="A46" s="38" t="s">
        <v>163</v>
      </c>
      <c r="B46" s="19">
        <v>16758.010000000002</v>
      </c>
      <c r="C46" s="140">
        <v>24366.050000000007</v>
      </c>
      <c r="D46" s="247">
        <f t="shared" si="8"/>
        <v>3.156948888146361E-2</v>
      </c>
      <c r="E46" s="215">
        <f t="shared" si="9"/>
        <v>4.558324840198455E-2</v>
      </c>
      <c r="F46" s="52">
        <f t="shared" si="13"/>
        <v>0.4539942391727898</v>
      </c>
      <c r="H46" s="19">
        <v>5315.1359999999986</v>
      </c>
      <c r="I46" s="140">
        <v>6873.3030000000008</v>
      </c>
      <c r="J46" s="247">
        <f t="shared" si="10"/>
        <v>3.9542528091122686E-2</v>
      </c>
      <c r="K46" s="215">
        <f t="shared" si="11"/>
        <v>5.0321715320707616E-2</v>
      </c>
      <c r="L46" s="52">
        <f t="shared" si="14"/>
        <v>0.29315656269190526</v>
      </c>
      <c r="N46" s="27">
        <f t="shared" si="12"/>
        <v>3.1716987876245439</v>
      </c>
      <c r="O46" s="152">
        <f t="shared" si="12"/>
        <v>2.8208523745128975</v>
      </c>
      <c r="P46" s="52">
        <f t="shared" si="7"/>
        <v>-0.11061782237348403</v>
      </c>
    </row>
    <row r="47" spans="1:16" ht="20.100000000000001" customHeight="1" x14ac:dyDescent="0.25">
      <c r="A47" s="38" t="s">
        <v>172</v>
      </c>
      <c r="B47" s="19">
        <v>14330.319999999998</v>
      </c>
      <c r="C47" s="140">
        <v>14083.94</v>
      </c>
      <c r="D47" s="247">
        <f t="shared" si="8"/>
        <v>2.6996097860534484E-2</v>
      </c>
      <c r="E47" s="215">
        <f t="shared" si="9"/>
        <v>2.634779685253236E-2</v>
      </c>
      <c r="F47" s="52">
        <f t="shared" si="13"/>
        <v>-1.7192916836469625E-2</v>
      </c>
      <c r="H47" s="19">
        <v>5130.2599999999993</v>
      </c>
      <c r="I47" s="140">
        <v>5106.2919999999995</v>
      </c>
      <c r="J47" s="247">
        <f t="shared" si="10"/>
        <v>3.8167123130012685E-2</v>
      </c>
      <c r="K47" s="215">
        <f t="shared" si="11"/>
        <v>3.7384845738418146E-2</v>
      </c>
      <c r="L47" s="52">
        <f t="shared" si="14"/>
        <v>-4.6718879744885936E-3</v>
      </c>
      <c r="N47" s="27">
        <f t="shared" si="12"/>
        <v>3.5800037961469111</v>
      </c>
      <c r="O47" s="152">
        <f t="shared" si="12"/>
        <v>3.6256132871909417</v>
      </c>
      <c r="P47" s="52">
        <f t="shared" si="7"/>
        <v>1.2740067787950161E-2</v>
      </c>
    </row>
    <row r="48" spans="1:16" ht="20.100000000000001" customHeight="1" x14ac:dyDescent="0.25">
      <c r="A48" s="38" t="s">
        <v>177</v>
      </c>
      <c r="B48" s="19">
        <v>14626.32</v>
      </c>
      <c r="C48" s="140">
        <v>12122.259999999998</v>
      </c>
      <c r="D48" s="247">
        <f t="shared" si="8"/>
        <v>2.7553715901633236E-2</v>
      </c>
      <c r="E48" s="215">
        <f t="shared" si="9"/>
        <v>2.267794692916747E-2</v>
      </c>
      <c r="F48" s="52">
        <f t="shared" si="13"/>
        <v>-0.17120232567043531</v>
      </c>
      <c r="H48" s="19">
        <v>4423.3820000000005</v>
      </c>
      <c r="I48" s="140">
        <v>3792.2929999999978</v>
      </c>
      <c r="J48" s="247">
        <f t="shared" si="10"/>
        <v>3.2908227934857461E-2</v>
      </c>
      <c r="K48" s="215">
        <f t="shared" si="11"/>
        <v>2.7764626229734395E-2</v>
      </c>
      <c r="L48" s="52">
        <f t="shared" si="14"/>
        <v>-0.14267115071680506</v>
      </c>
      <c r="N48" s="27">
        <f t="shared" si="12"/>
        <v>3.0242617418462063</v>
      </c>
      <c r="O48" s="152">
        <f t="shared" si="12"/>
        <v>3.1283712773030761</v>
      </c>
      <c r="P48" s="52">
        <f t="shared" si="7"/>
        <v>3.4424776802987458E-2</v>
      </c>
    </row>
    <row r="49" spans="1:16" ht="20.100000000000001" customHeight="1" x14ac:dyDescent="0.25">
      <c r="A49" s="38" t="s">
        <v>180</v>
      </c>
      <c r="B49" s="19">
        <v>10094.570000000003</v>
      </c>
      <c r="C49" s="140">
        <v>13880.909999999998</v>
      </c>
      <c r="D49" s="247">
        <f t="shared" si="8"/>
        <v>1.9016602530858746E-2</v>
      </c>
      <c r="E49" s="215">
        <f t="shared" si="9"/>
        <v>2.59679746440474E-2</v>
      </c>
      <c r="F49" s="52">
        <f t="shared" si="13"/>
        <v>0.37508680409368533</v>
      </c>
      <c r="H49" s="19">
        <v>2223.1120000000001</v>
      </c>
      <c r="I49" s="140">
        <v>3391.9899999999993</v>
      </c>
      <c r="J49" s="247">
        <f t="shared" si="10"/>
        <v>1.6539081729933527E-2</v>
      </c>
      <c r="K49" s="215">
        <f t="shared" si="11"/>
        <v>2.4833876107409635E-2</v>
      </c>
      <c r="L49" s="52">
        <f t="shared" si="14"/>
        <v>0.52578457585582694</v>
      </c>
      <c r="N49" s="27">
        <f t="shared" si="12"/>
        <v>2.2022849908416102</v>
      </c>
      <c r="O49" s="152">
        <f t="shared" si="12"/>
        <v>2.4436366203656674</v>
      </c>
      <c r="P49" s="52">
        <f t="shared" si="7"/>
        <v>0.10959146092705463</v>
      </c>
    </row>
    <row r="50" spans="1:16" ht="20.100000000000001" customHeight="1" x14ac:dyDescent="0.25">
      <c r="A50" s="38" t="s">
        <v>169</v>
      </c>
      <c r="B50" s="19">
        <v>8245.3599999999988</v>
      </c>
      <c r="C50" s="140">
        <v>8972.8200000000015</v>
      </c>
      <c r="D50" s="247">
        <f t="shared" si="8"/>
        <v>1.5532978011330982E-2</v>
      </c>
      <c r="E50" s="215">
        <f t="shared" si="9"/>
        <v>1.678607254463875E-2</v>
      </c>
      <c r="F50" s="52">
        <f t="shared" si="13"/>
        <v>8.8226590470276964E-2</v>
      </c>
      <c r="H50" s="19">
        <v>2570.1310000000003</v>
      </c>
      <c r="I50" s="140">
        <v>2623.416999999999</v>
      </c>
      <c r="J50" s="247">
        <f t="shared" si="10"/>
        <v>1.9120767044411523E-2</v>
      </c>
      <c r="K50" s="215">
        <f t="shared" si="11"/>
        <v>1.9206900007391604E-2</v>
      </c>
      <c r="L50" s="52">
        <f t="shared" si="14"/>
        <v>2.0732795332221856E-2</v>
      </c>
      <c r="N50" s="27">
        <f t="shared" si="12"/>
        <v>3.1170634150601071</v>
      </c>
      <c r="O50" s="152">
        <f t="shared" si="12"/>
        <v>2.9237374649218402</v>
      </c>
      <c r="P50" s="52">
        <f t="shared" si="7"/>
        <v>-6.2021821309188527E-2</v>
      </c>
    </row>
    <row r="51" spans="1:16" ht="20.100000000000001" customHeight="1" x14ac:dyDescent="0.25">
      <c r="A51" s="38" t="s">
        <v>184</v>
      </c>
      <c r="B51" s="19">
        <v>4533.21</v>
      </c>
      <c r="C51" s="140">
        <v>4705.8999999999987</v>
      </c>
      <c r="D51" s="247">
        <f t="shared" si="8"/>
        <v>8.5398637840853209E-3</v>
      </c>
      <c r="E51" s="215">
        <f t="shared" si="9"/>
        <v>8.8036513367943919E-3</v>
      </c>
      <c r="F51" s="52">
        <f t="shared" si="13"/>
        <v>3.8094418745215575E-2</v>
      </c>
      <c r="H51" s="19">
        <v>1137.056</v>
      </c>
      <c r="I51" s="140">
        <v>1161.2769999999998</v>
      </c>
      <c r="J51" s="247">
        <f t="shared" si="10"/>
        <v>8.4592508679325641E-3</v>
      </c>
      <c r="K51" s="215">
        <f t="shared" si="11"/>
        <v>8.5020914402413744E-3</v>
      </c>
      <c r="L51" s="52">
        <f t="shared" si="14"/>
        <v>2.1301501421213884E-2</v>
      </c>
      <c r="N51" s="27">
        <f t="shared" si="12"/>
        <v>2.5082800046765978</v>
      </c>
      <c r="O51" s="152">
        <f t="shared" si="12"/>
        <v>2.4677043711086086</v>
      </c>
      <c r="P51" s="52">
        <f t="shared" si="7"/>
        <v>-1.6176676245210821E-2</v>
      </c>
    </row>
    <row r="52" spans="1:16" ht="20.100000000000001" customHeight="1" x14ac:dyDescent="0.25">
      <c r="A52" s="38" t="s">
        <v>183</v>
      </c>
      <c r="B52" s="19">
        <v>4292.119999999999</v>
      </c>
      <c r="C52" s="140">
        <v>6396.9999999999991</v>
      </c>
      <c r="D52" s="247">
        <f t="shared" si="8"/>
        <v>8.0856876572998546E-3</v>
      </c>
      <c r="E52" s="215">
        <f t="shared" si="9"/>
        <v>1.196730861290587E-2</v>
      </c>
      <c r="F52" s="52">
        <f t="shared" si="13"/>
        <v>0.49040567365311327</v>
      </c>
      <c r="H52" s="19">
        <v>720.10500000000002</v>
      </c>
      <c r="I52" s="140">
        <v>1078.6960000000001</v>
      </c>
      <c r="J52" s="247">
        <f t="shared" si="10"/>
        <v>5.3572988896347928E-3</v>
      </c>
      <c r="K52" s="215">
        <f t="shared" si="11"/>
        <v>7.8974887371597059E-3</v>
      </c>
      <c r="L52" s="52">
        <f t="shared" si="14"/>
        <v>0.4979704348671376</v>
      </c>
      <c r="N52" s="27">
        <f t="shared" si="12"/>
        <v>1.6777373419196113</v>
      </c>
      <c r="O52" s="152">
        <f t="shared" si="12"/>
        <v>1.6862529310614356</v>
      </c>
      <c r="P52" s="52">
        <f t="shared" si="7"/>
        <v>5.075639034225113E-3</v>
      </c>
    </row>
    <row r="53" spans="1:16" ht="20.100000000000001" customHeight="1" x14ac:dyDescent="0.25">
      <c r="A53" s="38" t="s">
        <v>186</v>
      </c>
      <c r="B53" s="19">
        <v>4193.0699999999988</v>
      </c>
      <c r="C53" s="140">
        <v>3188.0699999999993</v>
      </c>
      <c r="D53" s="247">
        <f t="shared" si="8"/>
        <v>7.8990928364524524E-3</v>
      </c>
      <c r="E53" s="215">
        <f t="shared" si="9"/>
        <v>5.964142186891795E-3</v>
      </c>
      <c r="F53" s="52">
        <f t="shared" si="13"/>
        <v>-0.23968118824632068</v>
      </c>
      <c r="H53" s="19">
        <v>1044.7550000000001</v>
      </c>
      <c r="I53" s="140">
        <v>849.899</v>
      </c>
      <c r="J53" s="247">
        <f t="shared" si="10"/>
        <v>7.7725676136680038E-3</v>
      </c>
      <c r="K53" s="215">
        <f t="shared" si="11"/>
        <v>6.2223905347042136E-3</v>
      </c>
      <c r="L53" s="52">
        <f t="shared" si="14"/>
        <v>-0.18650879871357409</v>
      </c>
      <c r="N53" s="27">
        <f t="shared" ref="N53:N54" si="15">(H53/B53)*10</f>
        <v>2.4916230828486059</v>
      </c>
      <c r="O53" s="152">
        <f t="shared" ref="O53:O54" si="16">(I53/C53)*10</f>
        <v>2.6658730830878872</v>
      </c>
      <c r="P53" s="52">
        <f t="shared" ref="P53:P54" si="17">(O53-N53)/N53</f>
        <v>6.9934333743635863E-2</v>
      </c>
    </row>
    <row r="54" spans="1:16" ht="20.100000000000001" customHeight="1" x14ac:dyDescent="0.25">
      <c r="A54" s="38" t="s">
        <v>182</v>
      </c>
      <c r="B54" s="19">
        <v>1297.1599999999994</v>
      </c>
      <c r="C54" s="140">
        <v>1352.2599999999995</v>
      </c>
      <c r="D54" s="247">
        <f t="shared" si="8"/>
        <v>2.4436480344312548E-3</v>
      </c>
      <c r="E54" s="215">
        <f t="shared" si="9"/>
        <v>2.5297659441750955E-3</v>
      </c>
      <c r="F54" s="52">
        <f t="shared" si="13"/>
        <v>4.2477412192790526E-2</v>
      </c>
      <c r="H54" s="19">
        <v>474.33499999999998</v>
      </c>
      <c r="I54" s="140">
        <v>619.91399999999987</v>
      </c>
      <c r="J54" s="247">
        <f t="shared" si="10"/>
        <v>3.5288664414424549E-3</v>
      </c>
      <c r="K54" s="215">
        <f t="shared" si="11"/>
        <v>4.5385945929229555E-3</v>
      </c>
      <c r="L54" s="52">
        <f t="shared" si="14"/>
        <v>0.30691178175761835</v>
      </c>
      <c r="N54" s="27">
        <f t="shared" si="15"/>
        <v>3.6567192944586653</v>
      </c>
      <c r="O54" s="152">
        <f t="shared" si="16"/>
        <v>4.5842811293686134</v>
      </c>
      <c r="P54" s="52">
        <f t="shared" si="17"/>
        <v>0.25365956755706154</v>
      </c>
    </row>
    <row r="55" spans="1:16" ht="20.100000000000001" customHeight="1" x14ac:dyDescent="0.25">
      <c r="A55" s="38" t="s">
        <v>181</v>
      </c>
      <c r="B55" s="19">
        <v>979.56999999999994</v>
      </c>
      <c r="C55" s="140">
        <v>1261.3000000000009</v>
      </c>
      <c r="D55" s="247">
        <f t="shared" si="8"/>
        <v>1.8453577855375013E-3</v>
      </c>
      <c r="E55" s="215">
        <f t="shared" si="9"/>
        <v>2.3596008056054689E-3</v>
      </c>
      <c r="F55" s="52">
        <f t="shared" si="13"/>
        <v>0.28760578621231864</v>
      </c>
      <c r="H55" s="19">
        <v>350.86500000000007</v>
      </c>
      <c r="I55" s="140">
        <v>462.64100000000008</v>
      </c>
      <c r="J55" s="247">
        <f t="shared" si="10"/>
        <v>2.610298046690013E-3</v>
      </c>
      <c r="K55" s="215">
        <f t="shared" si="11"/>
        <v>3.3871471543866888E-3</v>
      </c>
      <c r="L55" s="52">
        <f t="shared" si="14"/>
        <v>0.31857267040029635</v>
      </c>
      <c r="N55" s="27">
        <f t="shared" ref="N55" si="18">(H55/B55)*10</f>
        <v>3.5818267198872982</v>
      </c>
      <c r="O55" s="152">
        <f t="shared" ref="O55" si="19">(I55/C55)*10</f>
        <v>3.667969555220802</v>
      </c>
      <c r="P55" s="52">
        <f t="shared" ref="P55" si="20">(O55-N55)/N55</f>
        <v>2.4049972840733718E-2</v>
      </c>
    </row>
    <row r="56" spans="1:16" ht="20.100000000000001" customHeight="1" x14ac:dyDescent="0.25">
      <c r="A56" s="38" t="s">
        <v>185</v>
      </c>
      <c r="B56" s="19">
        <v>1642.3400000000004</v>
      </c>
      <c r="C56" s="140">
        <v>1318.2299999999993</v>
      </c>
      <c r="D56" s="247">
        <f t="shared" si="8"/>
        <v>3.0939135595206683E-3</v>
      </c>
      <c r="E56" s="215">
        <f t="shared" si="9"/>
        <v>2.4661036787229792E-3</v>
      </c>
      <c r="F56" s="52">
        <f t="shared" si="13"/>
        <v>-0.19734646906243589</v>
      </c>
      <c r="H56" s="19">
        <v>431.35899999999992</v>
      </c>
      <c r="I56" s="140">
        <v>428.07200000000006</v>
      </c>
      <c r="J56" s="247">
        <f t="shared" si="10"/>
        <v>3.2091418497774268E-3</v>
      </c>
      <c r="K56" s="215">
        <f t="shared" si="11"/>
        <v>3.1340561183998365E-3</v>
      </c>
      <c r="L56" s="52">
        <f t="shared" si="14"/>
        <v>-7.6201029768704596E-3</v>
      </c>
      <c r="N56" s="27">
        <f t="shared" ref="N56" si="21">(H56/B56)*10</f>
        <v>2.6264902517140163</v>
      </c>
      <c r="O56" s="152">
        <f t="shared" ref="O56" si="22">(I56/C56)*10</f>
        <v>3.2473240633273424</v>
      </c>
      <c r="P56" s="52">
        <f t="shared" si="7"/>
        <v>0.23637392570110524</v>
      </c>
    </row>
    <row r="57" spans="1:16" ht="20.100000000000001" customHeight="1" x14ac:dyDescent="0.25">
      <c r="A57" s="38" t="s">
        <v>187</v>
      </c>
      <c r="B57" s="19">
        <v>1150.8300000000004</v>
      </c>
      <c r="C57" s="140">
        <v>1369.6000000000006</v>
      </c>
      <c r="D57" s="247">
        <f t="shared" si="8"/>
        <v>2.1679850345867305E-3</v>
      </c>
      <c r="E57" s="215">
        <f t="shared" si="9"/>
        <v>2.5622050767916036E-3</v>
      </c>
      <c r="F57" s="52">
        <f t="shared" si="13"/>
        <v>0.19009758174534913</v>
      </c>
      <c r="H57" s="19">
        <v>354.58000000000004</v>
      </c>
      <c r="I57" s="140">
        <v>369.303</v>
      </c>
      <c r="J57" s="247">
        <f t="shared" si="10"/>
        <v>2.6379361902593439E-3</v>
      </c>
      <c r="K57" s="215">
        <f t="shared" si="11"/>
        <v>2.7037889109622088E-3</v>
      </c>
      <c r="L57" s="52">
        <f t="shared" si="14"/>
        <v>4.1522364487562621E-2</v>
      </c>
      <c r="N57" s="27">
        <f t="shared" ref="N57" si="23">(H57/B57)*10</f>
        <v>3.0810806113848259</v>
      </c>
      <c r="O57" s="152">
        <f t="shared" ref="O57" si="24">(I57/C57)*10</f>
        <v>2.6964296144859801</v>
      </c>
      <c r="P57" s="52">
        <f t="shared" ref="P57" si="25">(O57-N57)/N57</f>
        <v>-0.12484288644624594</v>
      </c>
    </row>
    <row r="58" spans="1:16" ht="20.100000000000001" customHeight="1" x14ac:dyDescent="0.25">
      <c r="A58" s="38" t="s">
        <v>174</v>
      </c>
      <c r="B58" s="19">
        <v>954.22999999999979</v>
      </c>
      <c r="C58" s="140">
        <v>745.5599999999996</v>
      </c>
      <c r="D58" s="247">
        <f t="shared" si="8"/>
        <v>1.7976211599920881E-3</v>
      </c>
      <c r="E58" s="215">
        <f t="shared" si="9"/>
        <v>1.3947704563761288E-3</v>
      </c>
      <c r="F58" s="52">
        <f t="shared" si="13"/>
        <v>-0.21867893484799286</v>
      </c>
      <c r="H58" s="19">
        <v>345.31699999999995</v>
      </c>
      <c r="I58" s="140">
        <v>289.43499999999995</v>
      </c>
      <c r="J58" s="247">
        <f t="shared" si="10"/>
        <v>2.5690231017310217E-3</v>
      </c>
      <c r="K58" s="215">
        <f t="shared" si="11"/>
        <v>2.1190489745394614E-3</v>
      </c>
      <c r="L58" s="52">
        <f t="shared" si="14"/>
        <v>-0.16182811735304087</v>
      </c>
      <c r="N58" s="27">
        <f t="shared" si="12"/>
        <v>3.6188025947622693</v>
      </c>
      <c r="O58" s="152">
        <f t="shared" si="12"/>
        <v>3.8821154568378144</v>
      </c>
      <c r="P58" s="52">
        <f t="shared" si="7"/>
        <v>7.2762427676120039E-2</v>
      </c>
    </row>
    <row r="59" spans="1:16" ht="20.100000000000001" customHeight="1" x14ac:dyDescent="0.25">
      <c r="A59" s="38" t="s">
        <v>188</v>
      </c>
      <c r="B59" s="19">
        <v>473.75</v>
      </c>
      <c r="C59" s="140">
        <v>327.47000000000003</v>
      </c>
      <c r="D59" s="247">
        <f t="shared" si="8"/>
        <v>8.9247144246801279E-4</v>
      </c>
      <c r="E59" s="215">
        <f t="shared" si="9"/>
        <v>6.1262068961517673E-4</v>
      </c>
      <c r="F59" s="52">
        <f>(C59-B59)/B59</f>
        <v>-0.30877044854881258</v>
      </c>
      <c r="H59" s="19">
        <v>128.22100000000003</v>
      </c>
      <c r="I59" s="140">
        <v>108.05500000000001</v>
      </c>
      <c r="J59" s="247">
        <f t="shared" si="10"/>
        <v>9.5391397216775735E-4</v>
      </c>
      <c r="K59" s="215">
        <f t="shared" si="11"/>
        <v>7.9110624818650669E-4</v>
      </c>
      <c r="L59" s="52">
        <f>(I59-H59)/H59</f>
        <v>-0.15727532931423105</v>
      </c>
      <c r="N59" s="27">
        <f t="shared" si="12"/>
        <v>2.7065118733509239</v>
      </c>
      <c r="O59" s="152">
        <f t="shared" si="12"/>
        <v>3.2996915748007449</v>
      </c>
      <c r="P59" s="52">
        <f>(O59-N59)/N59</f>
        <v>0.21916759622983181</v>
      </c>
    </row>
    <row r="60" spans="1:16" ht="20.100000000000001" customHeight="1" x14ac:dyDescent="0.25">
      <c r="A60" s="38" t="s">
        <v>189</v>
      </c>
      <c r="B60" s="19">
        <v>134.74999999999997</v>
      </c>
      <c r="C60" s="140">
        <v>238.79999999999998</v>
      </c>
      <c r="D60" s="247">
        <f t="shared" si="8"/>
        <v>2.5384807783127114E-4</v>
      </c>
      <c r="E60" s="215">
        <f t="shared" si="9"/>
        <v>4.4673961181208719E-4</v>
      </c>
      <c r="F60" s="52">
        <f>(C60-B60)/B60</f>
        <v>0.77217068645640097</v>
      </c>
      <c r="H60" s="19">
        <v>55.172999999999988</v>
      </c>
      <c r="I60" s="140">
        <v>79.592000000000041</v>
      </c>
      <c r="J60" s="247">
        <f t="shared" si="10"/>
        <v>4.1046548994635551E-4</v>
      </c>
      <c r="K60" s="215">
        <f t="shared" si="11"/>
        <v>5.8271924950868042E-4</v>
      </c>
      <c r="L60" s="52">
        <f>(I60-H60)/H60</f>
        <v>0.44258967248473091</v>
      </c>
      <c r="N60" s="27">
        <f t="shared" si="12"/>
        <v>4.0944712430426717</v>
      </c>
      <c r="O60" s="152">
        <f t="shared" si="12"/>
        <v>3.3329983249581256</v>
      </c>
      <c r="P60" s="52">
        <f>(O60-N60)/N60</f>
        <v>-0.18597588623401407</v>
      </c>
    </row>
    <row r="61" spans="1:16" ht="20.100000000000001" customHeight="1" thickBot="1" x14ac:dyDescent="0.3">
      <c r="A61" s="8" t="s">
        <v>17</v>
      </c>
      <c r="B61" s="19">
        <f>B62-SUM(B39:B60)</f>
        <v>269.61000000010245</v>
      </c>
      <c r="C61" s="140">
        <f>C62-SUM(C39:C60)</f>
        <v>462.54999999993015</v>
      </c>
      <c r="D61" s="247">
        <f t="shared" si="8"/>
        <v>5.0790337858341395E-4</v>
      </c>
      <c r="E61" s="215">
        <f t="shared" si="9"/>
        <v>8.6532415177407768E-4</v>
      </c>
      <c r="F61" s="52">
        <f t="shared" si="13"/>
        <v>0.71562627498888909</v>
      </c>
      <c r="H61" s="19">
        <f>H62-SUM(H39:H60)</f>
        <v>122.62900000004447</v>
      </c>
      <c r="I61" s="140">
        <f>I62-SUM(I39:I60)</f>
        <v>180.54400000002352</v>
      </c>
      <c r="J61" s="247">
        <f t="shared" si="10"/>
        <v>9.12311684458882E-4</v>
      </c>
      <c r="K61" s="215">
        <f t="shared" si="11"/>
        <v>1.321822094975737E-3</v>
      </c>
      <c r="L61" s="52">
        <f t="shared" si="14"/>
        <v>0.47227817237323994</v>
      </c>
      <c r="N61" s="27">
        <f t="shared" si="12"/>
        <v>4.5483847038313812</v>
      </c>
      <c r="O61" s="152">
        <f t="shared" si="12"/>
        <v>3.9032320830191498</v>
      </c>
      <c r="P61" s="52">
        <f t="shared" si="7"/>
        <v>-0.14184214019293048</v>
      </c>
    </row>
    <row r="62" spans="1:16" ht="26.25" customHeight="1" thickBot="1" x14ac:dyDescent="0.3">
      <c r="A62" s="12" t="s">
        <v>18</v>
      </c>
      <c r="B62" s="17">
        <v>530829.31000000006</v>
      </c>
      <c r="C62" s="145">
        <v>534539.56999999995</v>
      </c>
      <c r="D62" s="253">
        <f>SUM(D39:D61)</f>
        <v>1</v>
      </c>
      <c r="E62" s="254">
        <f>SUM(E39:E61)</f>
        <v>1</v>
      </c>
      <c r="F62" s="57">
        <f t="shared" si="13"/>
        <v>6.9895537606992587E-3</v>
      </c>
      <c r="G62" s="1"/>
      <c r="H62" s="17">
        <v>134415.685</v>
      </c>
      <c r="I62" s="145">
        <v>136587.21600000001</v>
      </c>
      <c r="J62" s="253">
        <f>SUM(J39:J61)</f>
        <v>1.0000000000000002</v>
      </c>
      <c r="K62" s="254">
        <f>SUM(K39:K61)</f>
        <v>0.99999999999999978</v>
      </c>
      <c r="L62" s="57">
        <f t="shared" si="14"/>
        <v>1.6155339311777619E-2</v>
      </c>
      <c r="M62" s="1"/>
      <c r="N62" s="29">
        <f t="shared" si="12"/>
        <v>2.5321828027921063</v>
      </c>
      <c r="O62" s="146">
        <f t="shared" si="12"/>
        <v>2.5552311496789666</v>
      </c>
      <c r="P62" s="57">
        <f t="shared" si="7"/>
        <v>9.102165476144175E-3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F66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157</v>
      </c>
      <c r="B68" s="39">
        <v>196637.51999999996</v>
      </c>
      <c r="C68" s="147">
        <v>197117.50999999989</v>
      </c>
      <c r="D68" s="247">
        <f>B68/$B$96</f>
        <v>0.21581847786391625</v>
      </c>
      <c r="E68" s="246">
        <f>C68/$C$96</f>
        <v>0.20920905708354803</v>
      </c>
      <c r="F68" s="61">
        <f t="shared" ref="F68:F87" si="26">(C68-B68)/B68</f>
        <v>2.4409888814704976E-3</v>
      </c>
      <c r="H68" s="19">
        <v>63191.01200000001</v>
      </c>
      <c r="I68" s="147">
        <v>64334.381000000008</v>
      </c>
      <c r="J68" s="245">
        <f>H68/$H$96</f>
        <v>0.20967864996851895</v>
      </c>
      <c r="K68" s="246">
        <f>I68/$I$96</f>
        <v>0.21679544617550461</v>
      </c>
      <c r="L68" s="61">
        <f>(I68-H68)/H68</f>
        <v>1.8093854866574992E-2</v>
      </c>
      <c r="N68" s="41">
        <f>(H68/B68)*10</f>
        <v>3.2135785683220592</v>
      </c>
      <c r="O68" s="149">
        <f t="shared" ref="N68:O96" si="27">(I68/C68)*10</f>
        <v>3.2637577960476492</v>
      </c>
      <c r="P68" s="61">
        <f t="shared" si="7"/>
        <v>1.5614750552618522E-2</v>
      </c>
    </row>
    <row r="69" spans="1:16" ht="20.100000000000001" customHeight="1" x14ac:dyDescent="0.25">
      <c r="A69" s="38" t="s">
        <v>156</v>
      </c>
      <c r="B69" s="19">
        <v>160417.23999999993</v>
      </c>
      <c r="C69" s="140">
        <v>152452.82999999999</v>
      </c>
      <c r="D69" s="247">
        <f t="shared" ref="D69:D95" si="28">B69/$B$96</f>
        <v>0.17606509968153858</v>
      </c>
      <c r="E69" s="215">
        <f t="shared" ref="E69:E95" si="29">C69/$C$96</f>
        <v>0.16180456426229439</v>
      </c>
      <c r="F69" s="52">
        <f t="shared" si="26"/>
        <v>-4.9648092686296989E-2</v>
      </c>
      <c r="H69" s="19">
        <v>50666.958000000028</v>
      </c>
      <c r="I69" s="140">
        <v>45758.016999999993</v>
      </c>
      <c r="J69" s="214">
        <f>H69/$H$96</f>
        <v>0.16812168400549837</v>
      </c>
      <c r="K69" s="215">
        <f t="shared" ref="K69:K96" si="30">I69/$I$96</f>
        <v>0.15419639635020849</v>
      </c>
      <c r="L69" s="52">
        <f>(I69-H69)/H69</f>
        <v>-9.6886436324044409E-2</v>
      </c>
      <c r="N69" s="40">
        <f>(H69/B69)*10</f>
        <v>3.1584484311037917</v>
      </c>
      <c r="O69" s="143">
        <f t="shared" si="27"/>
        <v>3.0014540891107107</v>
      </c>
      <c r="P69" s="52">
        <f t="shared" si="7"/>
        <v>-4.970615965960723E-2</v>
      </c>
    </row>
    <row r="70" spans="1:16" ht="20.100000000000001" customHeight="1" x14ac:dyDescent="0.25">
      <c r="A70" s="38" t="s">
        <v>158</v>
      </c>
      <c r="B70" s="19">
        <v>128396.93999999996</v>
      </c>
      <c r="C70" s="140">
        <v>132820.6</v>
      </c>
      <c r="D70" s="247">
        <f t="shared" si="28"/>
        <v>0.14092138750114719</v>
      </c>
      <c r="E70" s="215">
        <f t="shared" si="29"/>
        <v>0.14096805751691524</v>
      </c>
      <c r="F70" s="52">
        <f t="shared" si="26"/>
        <v>3.445300176156884E-2</v>
      </c>
      <c r="H70" s="19">
        <v>39039.325000000019</v>
      </c>
      <c r="I70" s="140">
        <v>39603.297000000028</v>
      </c>
      <c r="J70" s="214">
        <f t="shared" ref="J70:J96" si="31">H70/$H$96</f>
        <v>0.12953919715168122</v>
      </c>
      <c r="K70" s="215">
        <f t="shared" si="30"/>
        <v>0.13345608226394576</v>
      </c>
      <c r="L70" s="52">
        <f t="shared" ref="L70:L87" si="32">(I70-H70)/H70</f>
        <v>1.4446253873498289E-2</v>
      </c>
      <c r="N70" s="40">
        <f t="shared" si="27"/>
        <v>3.0405183332250778</v>
      </c>
      <c r="O70" s="143">
        <f t="shared" si="27"/>
        <v>2.9817134540876959</v>
      </c>
      <c r="P70" s="52">
        <f t="shared" si="7"/>
        <v>-1.934041261807079E-2</v>
      </c>
    </row>
    <row r="71" spans="1:16" ht="20.100000000000001" customHeight="1" x14ac:dyDescent="0.25">
      <c r="A71" s="38" t="s">
        <v>160</v>
      </c>
      <c r="B71" s="19">
        <v>88159.87</v>
      </c>
      <c r="C71" s="140">
        <v>92144.979999999981</v>
      </c>
      <c r="D71" s="247">
        <f t="shared" si="28"/>
        <v>9.675940253966149E-2</v>
      </c>
      <c r="E71" s="215">
        <f t="shared" si="29"/>
        <v>9.7797320901539378E-2</v>
      </c>
      <c r="F71" s="52">
        <f t="shared" si="26"/>
        <v>4.5203220013822459E-2</v>
      </c>
      <c r="H71" s="19">
        <v>33313.300999999985</v>
      </c>
      <c r="I71" s="140">
        <v>33705.906999999999</v>
      </c>
      <c r="J71" s="214">
        <f t="shared" si="31"/>
        <v>0.11053926434466516</v>
      </c>
      <c r="K71" s="215">
        <f t="shared" si="30"/>
        <v>0.11358292460784014</v>
      </c>
      <c r="L71" s="52">
        <f t="shared" si="32"/>
        <v>1.1785262589258702E-2</v>
      </c>
      <c r="N71" s="40">
        <f t="shared" si="27"/>
        <v>3.7787375367046239</v>
      </c>
      <c r="O71" s="143">
        <f t="shared" si="27"/>
        <v>3.6579211368866766</v>
      </c>
      <c r="P71" s="52">
        <f t="shared" si="7"/>
        <v>-3.1972688932322427E-2</v>
      </c>
    </row>
    <row r="72" spans="1:16" ht="20.100000000000001" customHeight="1" x14ac:dyDescent="0.25">
      <c r="A72" s="38" t="s">
        <v>165</v>
      </c>
      <c r="B72" s="19">
        <v>105531.38999999997</v>
      </c>
      <c r="C72" s="140">
        <v>119382.38999999998</v>
      </c>
      <c r="D72" s="247">
        <f t="shared" si="28"/>
        <v>0.11582542312709859</v>
      </c>
      <c r="E72" s="215">
        <f t="shared" si="29"/>
        <v>0.12670552323981976</v>
      </c>
      <c r="F72" s="52">
        <f t="shared" si="26"/>
        <v>0.13125004797150894</v>
      </c>
      <c r="H72" s="19">
        <v>33530.516000000011</v>
      </c>
      <c r="I72" s="140">
        <v>25316.299000000003</v>
      </c>
      <c r="J72" s="214">
        <f t="shared" si="31"/>
        <v>0.11126002108698348</v>
      </c>
      <c r="K72" s="215">
        <f t="shared" si="30"/>
        <v>8.531143460006993E-2</v>
      </c>
      <c r="L72" s="52">
        <f t="shared" si="32"/>
        <v>-0.24497735137747373</v>
      </c>
      <c r="N72" s="40">
        <f t="shared" si="27"/>
        <v>3.1773026016240307</v>
      </c>
      <c r="O72" s="143">
        <f t="shared" si="27"/>
        <v>2.1206058112926041</v>
      </c>
      <c r="P72" s="52">
        <f t="shared" ref="P72:P89" si="33">(O72-N72)/N72</f>
        <v>-0.33257669250367022</v>
      </c>
    </row>
    <row r="73" spans="1:16" ht="20.100000000000001" customHeight="1" x14ac:dyDescent="0.25">
      <c r="A73" s="38" t="s">
        <v>167</v>
      </c>
      <c r="B73" s="19">
        <v>42062.19000000001</v>
      </c>
      <c r="C73" s="140">
        <v>41069.030000000013</v>
      </c>
      <c r="D73" s="247">
        <f t="shared" si="28"/>
        <v>4.6165135836857808E-2</v>
      </c>
      <c r="E73" s="215">
        <f t="shared" si="29"/>
        <v>4.3588279101313493E-2</v>
      </c>
      <c r="F73" s="52">
        <f t="shared" si="26"/>
        <v>-2.3611704478535139E-2</v>
      </c>
      <c r="H73" s="19">
        <v>18041.045000000009</v>
      </c>
      <c r="I73" s="140">
        <v>18277.530999999999</v>
      </c>
      <c r="J73" s="214">
        <f t="shared" si="31"/>
        <v>5.986329131144949E-2</v>
      </c>
      <c r="K73" s="215">
        <f t="shared" si="30"/>
        <v>6.1592035650916054E-2</v>
      </c>
      <c r="L73" s="52">
        <f t="shared" si="32"/>
        <v>1.3108220726681285E-2</v>
      </c>
      <c r="N73" s="40">
        <f t="shared" si="27"/>
        <v>4.2891359199318924</v>
      </c>
      <c r="O73" s="143">
        <f t="shared" si="27"/>
        <v>4.4504413666453759</v>
      </c>
      <c r="P73" s="52">
        <f t="shared" si="33"/>
        <v>3.7607912112061243E-2</v>
      </c>
    </row>
    <row r="74" spans="1:16" ht="20.100000000000001" customHeight="1" x14ac:dyDescent="0.25">
      <c r="A74" s="38" t="s">
        <v>159</v>
      </c>
      <c r="B74" s="19">
        <v>28606.970000000008</v>
      </c>
      <c r="C74" s="140">
        <v>41517.369999999995</v>
      </c>
      <c r="D74" s="247">
        <f t="shared" si="28"/>
        <v>3.139742975653232E-2</v>
      </c>
      <c r="E74" s="215">
        <f t="shared" si="29"/>
        <v>4.4064121093497922E-2</v>
      </c>
      <c r="F74" s="52">
        <f t="shared" si="26"/>
        <v>0.45130260212808215</v>
      </c>
      <c r="H74" s="19">
        <v>10681.049999999994</v>
      </c>
      <c r="I74" s="140">
        <v>14458.206000000002</v>
      </c>
      <c r="J74" s="214">
        <f t="shared" si="31"/>
        <v>3.5441561598131201E-2</v>
      </c>
      <c r="K74" s="215">
        <f t="shared" si="30"/>
        <v>4.872158823860228E-2</v>
      </c>
      <c r="L74" s="52">
        <f t="shared" si="32"/>
        <v>0.35363152499052158</v>
      </c>
      <c r="N74" s="40">
        <f t="shared" si="27"/>
        <v>3.7337229353545625</v>
      </c>
      <c r="O74" s="143">
        <f t="shared" si="27"/>
        <v>3.4824474671685617</v>
      </c>
      <c r="P74" s="52">
        <f t="shared" si="33"/>
        <v>-6.7298905820428565E-2</v>
      </c>
    </row>
    <row r="75" spans="1:16" ht="20.100000000000001" customHeight="1" x14ac:dyDescent="0.25">
      <c r="A75" s="38" t="s">
        <v>171</v>
      </c>
      <c r="B75" s="19">
        <v>31156.399999999983</v>
      </c>
      <c r="C75" s="140">
        <v>31826.709999999988</v>
      </c>
      <c r="D75" s="247">
        <f t="shared" si="28"/>
        <v>3.4195543270273743E-2</v>
      </c>
      <c r="E75" s="215">
        <f t="shared" si="29"/>
        <v>3.3779018359005902E-2</v>
      </c>
      <c r="F75" s="52">
        <f t="shared" si="26"/>
        <v>2.1514359810504594E-2</v>
      </c>
      <c r="H75" s="19">
        <v>9300.7720000000027</v>
      </c>
      <c r="I75" s="140">
        <v>10304.105000000001</v>
      </c>
      <c r="J75" s="214">
        <f t="shared" si="31"/>
        <v>3.0861561714267249E-2</v>
      </c>
      <c r="K75" s="215">
        <f t="shared" si="30"/>
        <v>3.4723005120920462E-2</v>
      </c>
      <c r="L75" s="52">
        <f t="shared" si="32"/>
        <v>0.10787631392318814</v>
      </c>
      <c r="N75" s="40">
        <f t="shared" si="27"/>
        <v>2.9851882759240498</v>
      </c>
      <c r="O75" s="143">
        <f t="shared" si="27"/>
        <v>3.2375652400138137</v>
      </c>
      <c r="P75" s="52">
        <f t="shared" si="33"/>
        <v>8.4543064209791574E-2</v>
      </c>
    </row>
    <row r="76" spans="1:16" ht="20.100000000000001" customHeight="1" x14ac:dyDescent="0.25">
      <c r="A76" s="38" t="s">
        <v>170</v>
      </c>
      <c r="B76" s="19">
        <v>2237.0500000000002</v>
      </c>
      <c r="C76" s="140">
        <v>2340.5099999999998</v>
      </c>
      <c r="D76" s="247">
        <f t="shared" si="28"/>
        <v>2.45526248452215E-3</v>
      </c>
      <c r="E76" s="215">
        <f t="shared" si="29"/>
        <v>2.4840811462899224E-3</v>
      </c>
      <c r="F76" s="52">
        <f t="shared" si="26"/>
        <v>4.6248407500949718E-2</v>
      </c>
      <c r="H76" s="19">
        <v>4621.0349999999999</v>
      </c>
      <c r="I76" s="140">
        <v>4954.8180000000011</v>
      </c>
      <c r="J76" s="214">
        <f t="shared" si="31"/>
        <v>1.5333389189229552E-2</v>
      </c>
      <c r="K76" s="215">
        <f t="shared" si="30"/>
        <v>1.6696857299807105E-2</v>
      </c>
      <c r="L76" s="52">
        <f t="shared" si="32"/>
        <v>7.2231220927779449E-2</v>
      </c>
      <c r="N76" s="40">
        <f t="shared" si="27"/>
        <v>20.65682483627992</v>
      </c>
      <c r="O76" s="143">
        <f t="shared" si="27"/>
        <v>21.16982196188011</v>
      </c>
      <c r="P76" s="52">
        <f t="shared" si="33"/>
        <v>2.48342680768249E-2</v>
      </c>
    </row>
    <row r="77" spans="1:16" ht="20.100000000000001" customHeight="1" x14ac:dyDescent="0.25">
      <c r="A77" s="38" t="s">
        <v>178</v>
      </c>
      <c r="B77" s="19">
        <v>15743.96</v>
      </c>
      <c r="C77" s="140">
        <v>18664.479999999992</v>
      </c>
      <c r="D77" s="247">
        <f t="shared" si="28"/>
        <v>1.7279700653010592E-2</v>
      </c>
      <c r="E77" s="215">
        <f t="shared" si="29"/>
        <v>1.980939319776686E-2</v>
      </c>
      <c r="F77" s="52">
        <f t="shared" si="26"/>
        <v>0.18550097942321966</v>
      </c>
      <c r="H77" s="19">
        <v>3304.1310000000012</v>
      </c>
      <c r="I77" s="140">
        <v>4040.415</v>
      </c>
      <c r="J77" s="214">
        <f t="shared" si="31"/>
        <v>1.0963675141001583E-2</v>
      </c>
      <c r="K77" s="215">
        <f t="shared" si="30"/>
        <v>1.3615481474193425E-2</v>
      </c>
      <c r="L77" s="52">
        <f t="shared" si="32"/>
        <v>0.22283741171279178</v>
      </c>
      <c r="N77" s="40">
        <f t="shared" si="27"/>
        <v>2.0986657740492234</v>
      </c>
      <c r="O77" s="143">
        <f t="shared" si="27"/>
        <v>2.16476162207573</v>
      </c>
      <c r="P77" s="52">
        <f t="shared" si="33"/>
        <v>3.1494223064866322E-2</v>
      </c>
    </row>
    <row r="78" spans="1:16" ht="20.100000000000001" customHeight="1" x14ac:dyDescent="0.25">
      <c r="A78" s="38" t="s">
        <v>175</v>
      </c>
      <c r="B78" s="19">
        <v>11415.340000000002</v>
      </c>
      <c r="C78" s="140">
        <v>11036.35</v>
      </c>
      <c r="D78" s="247">
        <f t="shared" si="28"/>
        <v>1.2528846494296097E-2</v>
      </c>
      <c r="E78" s="215">
        <f t="shared" si="29"/>
        <v>1.1713339810065664E-2</v>
      </c>
      <c r="F78" s="52">
        <f t="shared" si="26"/>
        <v>-3.3200062372211563E-2</v>
      </c>
      <c r="H78" s="19">
        <v>3945.5809999999983</v>
      </c>
      <c r="I78" s="140">
        <v>4005.0410000000002</v>
      </c>
      <c r="J78" s="214">
        <f t="shared" si="31"/>
        <v>1.3092116603884086E-2</v>
      </c>
      <c r="K78" s="215">
        <f t="shared" si="30"/>
        <v>1.3496277372221692E-2</v>
      </c>
      <c r="L78" s="52">
        <f t="shared" si="32"/>
        <v>1.5070023907759562E-2</v>
      </c>
      <c r="N78" s="40">
        <f t="shared" si="27"/>
        <v>3.4563850047392348</v>
      </c>
      <c r="O78" s="143">
        <f t="shared" si="27"/>
        <v>3.6289543191363087</v>
      </c>
      <c r="P78" s="52">
        <f t="shared" si="33"/>
        <v>4.9927688657500496E-2</v>
      </c>
    </row>
    <row r="79" spans="1:16" ht="20.100000000000001" customHeight="1" x14ac:dyDescent="0.25">
      <c r="A79" s="38" t="s">
        <v>179</v>
      </c>
      <c r="B79" s="19">
        <v>9587.1700000000019</v>
      </c>
      <c r="C79" s="140">
        <v>8117.2899999999991</v>
      </c>
      <c r="D79" s="247">
        <f t="shared" si="28"/>
        <v>1.0522348107434446E-2</v>
      </c>
      <c r="E79" s="215">
        <f t="shared" si="29"/>
        <v>8.615219353033195E-3</v>
      </c>
      <c r="F79" s="52">
        <f t="shared" si="26"/>
        <v>-0.15331740231997582</v>
      </c>
      <c r="H79" s="19">
        <v>4050.6469999999995</v>
      </c>
      <c r="I79" s="140">
        <v>3527.6430000000005</v>
      </c>
      <c r="J79" s="214">
        <f t="shared" si="31"/>
        <v>1.3440743668720343E-2</v>
      </c>
      <c r="K79" s="215">
        <f t="shared" si="30"/>
        <v>1.1887530838804459E-2</v>
      </c>
      <c r="L79" s="52">
        <f t="shared" si="32"/>
        <v>-0.12911616341784388</v>
      </c>
      <c r="N79" s="40">
        <f t="shared" si="27"/>
        <v>4.2250705891310982</v>
      </c>
      <c r="O79" s="143">
        <f t="shared" si="27"/>
        <v>4.3458383278163044</v>
      </c>
      <c r="P79" s="52">
        <f t="shared" si="33"/>
        <v>2.8583602602020083E-2</v>
      </c>
    </row>
    <row r="80" spans="1:16" ht="20.100000000000001" customHeight="1" x14ac:dyDescent="0.25">
      <c r="A80" s="38" t="s">
        <v>220</v>
      </c>
      <c r="B80" s="19">
        <v>13656.419999999996</v>
      </c>
      <c r="C80" s="140">
        <v>13212.770000000002</v>
      </c>
      <c r="D80" s="247">
        <f t="shared" si="28"/>
        <v>1.4988532084163505E-2</v>
      </c>
      <c r="E80" s="215">
        <f t="shared" si="29"/>
        <v>1.4023265376890125E-2</v>
      </c>
      <c r="F80" s="52">
        <f t="shared" si="26"/>
        <v>-3.248655211248587E-2</v>
      </c>
      <c r="H80" s="19">
        <v>3124.1439999999993</v>
      </c>
      <c r="I80" s="140">
        <v>3041.3490000000006</v>
      </c>
      <c r="J80" s="214">
        <f t="shared" si="31"/>
        <v>1.0366447307842584E-2</v>
      </c>
      <c r="K80" s="215">
        <f t="shared" si="30"/>
        <v>1.0248806364211771E-2</v>
      </c>
      <c r="L80" s="52">
        <f t="shared" si="32"/>
        <v>-2.6501659334524506E-2</v>
      </c>
      <c r="N80" s="40">
        <f t="shared" si="27"/>
        <v>2.2876742220874871</v>
      </c>
      <c r="O80" s="143">
        <f t="shared" si="27"/>
        <v>2.3018254310034916</v>
      </c>
      <c r="P80" s="52">
        <f t="shared" si="33"/>
        <v>6.1858497068221713E-3</v>
      </c>
    </row>
    <row r="81" spans="1:16" ht="20.100000000000001" customHeight="1" x14ac:dyDescent="0.25">
      <c r="A81" s="38" t="s">
        <v>196</v>
      </c>
      <c r="B81" s="19">
        <v>6864.6400000000012</v>
      </c>
      <c r="C81" s="140">
        <v>8123.1400000000021</v>
      </c>
      <c r="D81" s="247">
        <f t="shared" si="28"/>
        <v>7.534249597349248E-3</v>
      </c>
      <c r="E81" s="215">
        <f t="shared" si="29"/>
        <v>8.6214282026881011E-3</v>
      </c>
      <c r="F81" s="52">
        <f t="shared" si="26"/>
        <v>0.18333080831624102</v>
      </c>
      <c r="H81" s="19">
        <v>2174.98</v>
      </c>
      <c r="I81" s="140">
        <v>2514.3420000000006</v>
      </c>
      <c r="J81" s="214">
        <f t="shared" si="31"/>
        <v>7.2169578500899667E-3</v>
      </c>
      <c r="K81" s="215">
        <f t="shared" si="30"/>
        <v>8.4728863051905436E-3</v>
      </c>
      <c r="L81" s="52">
        <f t="shared" si="32"/>
        <v>0.1560299405052003</v>
      </c>
      <c r="N81" s="40">
        <f t="shared" si="27"/>
        <v>3.1683817359686737</v>
      </c>
      <c r="O81" s="143">
        <f t="shared" si="27"/>
        <v>3.0952833510194333</v>
      </c>
      <c r="P81" s="52">
        <f t="shared" si="33"/>
        <v>-2.307120512638983E-2</v>
      </c>
    </row>
    <row r="82" spans="1:16" ht="20.100000000000001" customHeight="1" x14ac:dyDescent="0.25">
      <c r="A82" s="38" t="s">
        <v>194</v>
      </c>
      <c r="B82" s="19">
        <v>5754.2500000000018</v>
      </c>
      <c r="C82" s="140">
        <v>4612.1499999999978</v>
      </c>
      <c r="D82" s="247">
        <f t="shared" si="28"/>
        <v>6.3155468816350037E-3</v>
      </c>
      <c r="E82" s="215">
        <f t="shared" si="29"/>
        <v>4.8950676813434083E-3</v>
      </c>
      <c r="F82" s="52">
        <f t="shared" si="26"/>
        <v>-0.19847938480253788</v>
      </c>
      <c r="H82" s="19">
        <v>3261.9029999999998</v>
      </c>
      <c r="I82" s="140">
        <v>2464.2989999999995</v>
      </c>
      <c r="J82" s="214">
        <f t="shared" si="31"/>
        <v>1.0823555371581353E-2</v>
      </c>
      <c r="K82" s="215">
        <f t="shared" si="30"/>
        <v>8.3042502766110353E-3</v>
      </c>
      <c r="L82" s="52">
        <f t="shared" si="32"/>
        <v>-0.24452106638364179</v>
      </c>
      <c r="N82" s="40">
        <f t="shared" si="27"/>
        <v>5.668684885084935</v>
      </c>
      <c r="O82" s="143">
        <f t="shared" si="27"/>
        <v>5.3430590939149871</v>
      </c>
      <c r="P82" s="52">
        <f t="shared" si="33"/>
        <v>-5.7442916262061536E-2</v>
      </c>
    </row>
    <row r="83" spans="1:16" ht="20.100000000000001" customHeight="1" x14ac:dyDescent="0.25">
      <c r="A83" s="38" t="s">
        <v>192</v>
      </c>
      <c r="B83" s="19">
        <v>7515.1900000000032</v>
      </c>
      <c r="C83" s="140">
        <v>7211.6099999999988</v>
      </c>
      <c r="D83" s="247">
        <f t="shared" si="28"/>
        <v>8.2482573349080372E-3</v>
      </c>
      <c r="E83" s="215">
        <f t="shared" si="29"/>
        <v>7.6539832922721393E-3</v>
      </c>
      <c r="F83" s="52">
        <f t="shared" si="26"/>
        <v>-4.0395518942302769E-2</v>
      </c>
      <c r="H83" s="19">
        <v>1943.6920000000005</v>
      </c>
      <c r="I83" s="140">
        <v>1887.5800000000002</v>
      </c>
      <c r="J83" s="214">
        <f t="shared" si="31"/>
        <v>6.4495044724811592E-3</v>
      </c>
      <c r="K83" s="215">
        <f t="shared" si="30"/>
        <v>6.3608096002658208E-3</v>
      </c>
      <c r="L83" s="52">
        <f t="shared" si="32"/>
        <v>-2.8868771389705929E-2</v>
      </c>
      <c r="N83" s="40">
        <f t="shared" si="27"/>
        <v>2.5863511102181045</v>
      </c>
      <c r="O83" s="143">
        <f t="shared" si="27"/>
        <v>2.6174183018771124</v>
      </c>
      <c r="P83" s="52">
        <f t="shared" si="33"/>
        <v>1.2011977622167505E-2</v>
      </c>
    </row>
    <row r="84" spans="1:16" ht="20.100000000000001" customHeight="1" x14ac:dyDescent="0.25">
      <c r="A84" s="38" t="s">
        <v>193</v>
      </c>
      <c r="B84" s="19">
        <v>5444.3500000000022</v>
      </c>
      <c r="C84" s="140">
        <v>5762.430000000003</v>
      </c>
      <c r="D84" s="247">
        <f t="shared" si="28"/>
        <v>5.975417763397408E-3</v>
      </c>
      <c r="E84" s="215">
        <f t="shared" si="29"/>
        <v>6.1159079516068917E-3</v>
      </c>
      <c r="F84" s="52">
        <f t="shared" si="26"/>
        <v>5.8423870618163912E-2</v>
      </c>
      <c r="H84" s="19">
        <v>1716.6540000000002</v>
      </c>
      <c r="I84" s="140">
        <v>1866.0939999999991</v>
      </c>
      <c r="J84" s="214">
        <f t="shared" si="31"/>
        <v>5.6961533260941905E-3</v>
      </c>
      <c r="K84" s="215">
        <f t="shared" si="30"/>
        <v>6.2884055935104417E-3</v>
      </c>
      <c r="L84" s="52">
        <f t="shared" si="32"/>
        <v>8.705306951779386E-2</v>
      </c>
      <c r="N84" s="40">
        <f t="shared" si="27"/>
        <v>3.1530926556889245</v>
      </c>
      <c r="O84" s="143">
        <f t="shared" si="27"/>
        <v>3.2383803360734937</v>
      </c>
      <c r="P84" s="52">
        <f t="shared" si="33"/>
        <v>2.7048897605558817E-2</v>
      </c>
    </row>
    <row r="85" spans="1:16" ht="20.100000000000001" customHeight="1" x14ac:dyDescent="0.25">
      <c r="A85" s="38" t="s">
        <v>200</v>
      </c>
      <c r="B85" s="19">
        <v>7309.7999999999993</v>
      </c>
      <c r="C85" s="140">
        <v>5365.5599999999995</v>
      </c>
      <c r="D85" s="247">
        <f t="shared" si="28"/>
        <v>8.0228326185646324E-3</v>
      </c>
      <c r="E85" s="215">
        <f t="shared" si="29"/>
        <v>5.6946932229673683E-3</v>
      </c>
      <c r="F85" s="52">
        <f t="shared" si="26"/>
        <v>-0.26597718131823034</v>
      </c>
      <c r="H85" s="19">
        <v>2071.8139999999999</v>
      </c>
      <c r="I85" s="140">
        <v>1345.9379999999999</v>
      </c>
      <c r="J85" s="214">
        <f t="shared" si="31"/>
        <v>6.8746353121528899E-3</v>
      </c>
      <c r="K85" s="215">
        <f t="shared" si="30"/>
        <v>4.5355721886026429E-3</v>
      </c>
      <c r="L85" s="52">
        <f t="shared" si="32"/>
        <v>-0.35035770585583459</v>
      </c>
      <c r="N85" s="40">
        <f t="shared" si="27"/>
        <v>2.8342964239787682</v>
      </c>
      <c r="O85" s="143">
        <f t="shared" si="27"/>
        <v>2.5084762820656188</v>
      </c>
      <c r="P85" s="52">
        <f t="shared" si="33"/>
        <v>-0.11495626891973604</v>
      </c>
    </row>
    <row r="86" spans="1:16" ht="20.100000000000001" customHeight="1" x14ac:dyDescent="0.25">
      <c r="A86" s="38" t="s">
        <v>197</v>
      </c>
      <c r="B86" s="19">
        <v>6294.4</v>
      </c>
      <c r="C86" s="140">
        <v>5805.5100000000011</v>
      </c>
      <c r="D86" s="247">
        <f t="shared" si="28"/>
        <v>6.9083856787180526E-3</v>
      </c>
      <c r="E86" s="215">
        <f t="shared" si="29"/>
        <v>6.1616305572706849E-3</v>
      </c>
      <c r="F86" s="52">
        <f t="shared" si="26"/>
        <v>-7.7670627859684566E-2</v>
      </c>
      <c r="H86" s="19">
        <v>977.47199999999975</v>
      </c>
      <c r="I86" s="140">
        <v>1267.2559999999994</v>
      </c>
      <c r="J86" s="214">
        <f t="shared" si="31"/>
        <v>3.2434202722062449E-3</v>
      </c>
      <c r="K86" s="215">
        <f t="shared" si="30"/>
        <v>4.2704278127520204E-3</v>
      </c>
      <c r="L86" s="52">
        <f t="shared" si="32"/>
        <v>0.2964627119753811</v>
      </c>
      <c r="N86" s="40">
        <f t="shared" si="27"/>
        <v>1.5529232333502794</v>
      </c>
      <c r="O86" s="143">
        <f t="shared" si="27"/>
        <v>2.1828504300225116</v>
      </c>
      <c r="P86" s="52">
        <f t="shared" si="33"/>
        <v>0.40563962412567306</v>
      </c>
    </row>
    <row r="87" spans="1:16" ht="20.100000000000001" customHeight="1" x14ac:dyDescent="0.25">
      <c r="A87" s="38" t="s">
        <v>198</v>
      </c>
      <c r="B87" s="19">
        <v>2721.1</v>
      </c>
      <c r="C87" s="140">
        <v>3442.6099999999997</v>
      </c>
      <c r="D87" s="247">
        <f t="shared" si="28"/>
        <v>2.9865290210917155E-3</v>
      </c>
      <c r="E87" s="215">
        <f t="shared" si="29"/>
        <v>3.6537859676007149E-3</v>
      </c>
      <c r="F87" s="52">
        <f t="shared" si="26"/>
        <v>0.26515379809635803</v>
      </c>
      <c r="H87" s="19">
        <v>859.69599999999991</v>
      </c>
      <c r="I87" s="140">
        <v>1141.2250000000004</v>
      </c>
      <c r="J87" s="214">
        <f t="shared" si="31"/>
        <v>2.852619240586554E-3</v>
      </c>
      <c r="K87" s="215">
        <f t="shared" si="30"/>
        <v>3.845725710202144E-3</v>
      </c>
      <c r="L87" s="52">
        <f t="shared" si="32"/>
        <v>0.32747506095177886</v>
      </c>
      <c r="N87" s="40">
        <f t="shared" si="27"/>
        <v>3.1593693726801657</v>
      </c>
      <c r="O87" s="143">
        <f t="shared" si="27"/>
        <v>3.3149993754738425</v>
      </c>
      <c r="P87" s="52">
        <f t="shared" si="33"/>
        <v>4.9259831452266145E-2</v>
      </c>
    </row>
    <row r="88" spans="1:16" ht="20.100000000000001" customHeight="1" x14ac:dyDescent="0.25">
      <c r="A88" s="38" t="s">
        <v>199</v>
      </c>
      <c r="B88" s="19">
        <v>465.2200000000002</v>
      </c>
      <c r="C88" s="140">
        <v>409.51999999999987</v>
      </c>
      <c r="D88" s="247">
        <f t="shared" si="28"/>
        <v>5.105997689141481E-4</v>
      </c>
      <c r="E88" s="215">
        <f t="shared" si="29"/>
        <v>4.3464070267960778E-4</v>
      </c>
      <c r="F88" s="52">
        <f t="shared" ref="F88:F94" si="34">(C88-B88)/B88</f>
        <v>-0.11972830058896931</v>
      </c>
      <c r="H88" s="19">
        <v>529.08399999999995</v>
      </c>
      <c r="I88" s="140">
        <v>1100.3750000000005</v>
      </c>
      <c r="J88" s="214">
        <f t="shared" si="31"/>
        <v>1.7555917420652141E-3</v>
      </c>
      <c r="K88" s="215">
        <f t="shared" si="30"/>
        <v>3.7080684600877866E-3</v>
      </c>
      <c r="L88" s="52">
        <f t="shared" ref="L88:L95" si="35">(I88-H88)/H88</f>
        <v>1.0797737221310804</v>
      </c>
      <c r="N88" s="40">
        <f t="shared" si="27"/>
        <v>11.372769872318466</v>
      </c>
      <c r="O88" s="143">
        <f t="shared" si="27"/>
        <v>26.869872045321372</v>
      </c>
      <c r="P88" s="52">
        <f t="shared" si="33"/>
        <v>1.3626497631613159</v>
      </c>
    </row>
    <row r="89" spans="1:16" ht="20.100000000000001" customHeight="1" x14ac:dyDescent="0.25">
      <c r="A89" s="38" t="s">
        <v>201</v>
      </c>
      <c r="B89" s="19">
        <v>5287.8599999999988</v>
      </c>
      <c r="C89" s="140">
        <v>5157.170000000001</v>
      </c>
      <c r="D89" s="247">
        <f t="shared" si="28"/>
        <v>5.8036629853625505E-3</v>
      </c>
      <c r="E89" s="215">
        <f t="shared" si="29"/>
        <v>5.4735202008160625E-3</v>
      </c>
      <c r="F89" s="52">
        <f t="shared" si="34"/>
        <v>-2.4715102139617504E-2</v>
      </c>
      <c r="H89" s="19">
        <v>1138.5000000000002</v>
      </c>
      <c r="I89" s="140">
        <v>1064.739</v>
      </c>
      <c r="J89" s="214">
        <f t="shared" si="31"/>
        <v>3.7777388814276124E-3</v>
      </c>
      <c r="K89" s="215">
        <f t="shared" si="30"/>
        <v>3.5879814646147075E-3</v>
      </c>
      <c r="L89" s="52">
        <f t="shared" si="35"/>
        <v>-6.478787878787895E-2</v>
      </c>
      <c r="N89" s="40">
        <f t="shared" si="27"/>
        <v>2.1530448990707023</v>
      </c>
      <c r="O89" s="143">
        <f t="shared" si="27"/>
        <v>2.0645799925152746</v>
      </c>
      <c r="P89" s="52">
        <f t="shared" si="33"/>
        <v>-4.1088277626542276E-2</v>
      </c>
    </row>
    <row r="90" spans="1:16" ht="20.100000000000001" customHeight="1" x14ac:dyDescent="0.25">
      <c r="A90" s="38" t="s">
        <v>190</v>
      </c>
      <c r="B90" s="19">
        <v>3289.96</v>
      </c>
      <c r="C90" s="140">
        <v>3794.5899999999983</v>
      </c>
      <c r="D90" s="247">
        <f t="shared" si="28"/>
        <v>3.6108783279669623E-3</v>
      </c>
      <c r="E90" s="215">
        <f t="shared" si="29"/>
        <v>4.0273570618797926E-3</v>
      </c>
      <c r="F90" s="52">
        <f t="shared" si="34"/>
        <v>0.1533848435847239</v>
      </c>
      <c r="H90" s="19">
        <v>783.62699999999984</v>
      </c>
      <c r="I90" s="140">
        <v>899.46600000000024</v>
      </c>
      <c r="J90" s="214">
        <f t="shared" si="31"/>
        <v>2.6002092107478914E-3</v>
      </c>
      <c r="K90" s="215">
        <f t="shared" si="30"/>
        <v>3.0310407865694155E-3</v>
      </c>
      <c r="L90" s="52">
        <f t="shared" si="35"/>
        <v>0.14782415613550889</v>
      </c>
      <c r="N90" s="40">
        <f t="shared" ref="N90" si="36">(H90/B90)*10</f>
        <v>2.3818739437561547</v>
      </c>
      <c r="O90" s="143">
        <f t="shared" ref="O90" si="37">(I90/C90)*10</f>
        <v>2.3703904769685282</v>
      </c>
      <c r="P90" s="52">
        <f t="shared" ref="P90" si="38">(O90-N90)/N90</f>
        <v>-4.821189978474397E-3</v>
      </c>
    </row>
    <row r="91" spans="1:16" ht="20.100000000000001" customHeight="1" x14ac:dyDescent="0.25">
      <c r="A91" s="38" t="s">
        <v>191</v>
      </c>
      <c r="B91" s="19">
        <v>1452.1599999999996</v>
      </c>
      <c r="C91" s="140">
        <v>2200.6099999999997</v>
      </c>
      <c r="D91" s="247">
        <f t="shared" si="28"/>
        <v>1.5938105851562032E-3</v>
      </c>
      <c r="E91" s="215">
        <f t="shared" si="29"/>
        <v>2.3355994254829356E-3</v>
      </c>
      <c r="F91" s="52">
        <f t="shared" si="34"/>
        <v>0.51540463860731611</v>
      </c>
      <c r="H91" s="19">
        <v>573.3069999999999</v>
      </c>
      <c r="I91" s="140">
        <v>734.07900000000018</v>
      </c>
      <c r="J91" s="214">
        <f t="shared" si="31"/>
        <v>1.9023312647295735E-3</v>
      </c>
      <c r="K91" s="215">
        <f t="shared" si="30"/>
        <v>2.4737159487563621E-3</v>
      </c>
      <c r="L91" s="52">
        <f t="shared" si="35"/>
        <v>0.28042915924626821</v>
      </c>
      <c r="N91" s="40">
        <f t="shared" si="27"/>
        <v>3.947960279858969</v>
      </c>
      <c r="O91" s="143">
        <f t="shared" si="27"/>
        <v>3.3357978015186713</v>
      </c>
      <c r="P91" s="52">
        <f t="shared" ref="P91:P93" si="39">(O91-N91)/N91</f>
        <v>-0.15505791217386961</v>
      </c>
    </row>
    <row r="92" spans="1:16" ht="20.100000000000001" customHeight="1" x14ac:dyDescent="0.25">
      <c r="A92" s="38" t="s">
        <v>223</v>
      </c>
      <c r="B92" s="19">
        <v>1311.3199999999997</v>
      </c>
      <c r="C92" s="140">
        <v>2679.2400000000002</v>
      </c>
      <c r="D92" s="247">
        <f t="shared" si="28"/>
        <v>1.439232382469585E-3</v>
      </c>
      <c r="E92" s="215">
        <f t="shared" si="29"/>
        <v>2.8435894614361025E-3</v>
      </c>
      <c r="F92" s="52">
        <f t="shared" si="34"/>
        <v>1.0431626147698509</v>
      </c>
      <c r="H92" s="19">
        <v>356.56600000000003</v>
      </c>
      <c r="I92" s="140">
        <v>705.88499999999999</v>
      </c>
      <c r="J92" s="214">
        <f t="shared" si="31"/>
        <v>1.1831473359640912E-3</v>
      </c>
      <c r="K92" s="215">
        <f t="shared" si="30"/>
        <v>2.3787071725085234E-3</v>
      </c>
      <c r="L92" s="52">
        <f t="shared" si="35"/>
        <v>0.97967557198386812</v>
      </c>
      <c r="N92" s="40">
        <f t="shared" si="27"/>
        <v>2.7191379678491909</v>
      </c>
      <c r="O92" s="143">
        <f t="shared" si="27"/>
        <v>2.6346463922604912</v>
      </c>
      <c r="P92" s="52">
        <f t="shared" si="39"/>
        <v>-3.1072927003969429E-2</v>
      </c>
    </row>
    <row r="93" spans="1:16" ht="20.100000000000001" customHeight="1" x14ac:dyDescent="0.25">
      <c r="A93" s="38" t="s">
        <v>176</v>
      </c>
      <c r="B93" s="19">
        <v>1933.8300000000006</v>
      </c>
      <c r="C93" s="140">
        <v>2428.0899999999997</v>
      </c>
      <c r="D93" s="247">
        <f t="shared" si="28"/>
        <v>2.1224649652191369E-3</v>
      </c>
      <c r="E93" s="215">
        <f t="shared" si="29"/>
        <v>2.5770334630038313E-3</v>
      </c>
      <c r="F93" s="52">
        <f t="shared" si="34"/>
        <v>0.25558606495917374</v>
      </c>
      <c r="H93" s="19">
        <v>576.28300000000024</v>
      </c>
      <c r="I93" s="140">
        <v>603.15500000000009</v>
      </c>
      <c r="J93" s="214">
        <f t="shared" si="31"/>
        <v>1.9122061447569164E-3</v>
      </c>
      <c r="K93" s="215">
        <f t="shared" si="30"/>
        <v>2.0325253045954772E-3</v>
      </c>
      <c r="L93" s="52">
        <f t="shared" si="35"/>
        <v>4.6629867617125322E-2</v>
      </c>
      <c r="N93" s="40">
        <f t="shared" si="27"/>
        <v>2.9800085840016965</v>
      </c>
      <c r="O93" s="143">
        <f t="shared" si="27"/>
        <v>2.4840718424770096</v>
      </c>
      <c r="P93" s="52">
        <f t="shared" si="39"/>
        <v>-0.16642124596121788</v>
      </c>
    </row>
    <row r="94" spans="1:16" ht="20.100000000000001" customHeight="1" x14ac:dyDescent="0.25">
      <c r="A94" s="38" t="s">
        <v>205</v>
      </c>
      <c r="B94" s="19">
        <v>2016.95</v>
      </c>
      <c r="C94" s="140">
        <v>1671.43</v>
      </c>
      <c r="D94" s="247">
        <f t="shared" si="28"/>
        <v>2.2136928848961583E-3</v>
      </c>
      <c r="E94" s="215">
        <f t="shared" si="29"/>
        <v>1.7739585604604831E-3</v>
      </c>
      <c r="F94" s="52">
        <f t="shared" si="34"/>
        <v>-0.17130816331589777</v>
      </c>
      <c r="H94" s="19">
        <v>629.06600000000003</v>
      </c>
      <c r="I94" s="140">
        <v>485.85499999999996</v>
      </c>
      <c r="J94" s="214">
        <f t="shared" si="31"/>
        <v>2.0873492201880913E-3</v>
      </c>
      <c r="K94" s="215">
        <f t="shared" si="30"/>
        <v>1.637245122504556E-3</v>
      </c>
      <c r="L94" s="52">
        <f t="shared" si="35"/>
        <v>-0.22765655749953115</v>
      </c>
      <c r="N94" s="40">
        <f t="shared" ref="N94" si="40">(H94/B94)*10</f>
        <v>3.1188973450011153</v>
      </c>
      <c r="O94" s="143">
        <f t="shared" ref="O94" si="41">(I94/C94)*10</f>
        <v>2.90682230186128</v>
      </c>
      <c r="P94" s="52">
        <f t="shared" ref="P94" si="42">(O94-N94)/N94</f>
        <v>-6.7996801331003554E-2</v>
      </c>
    </row>
    <row r="95" spans="1:16" ht="20.100000000000001" customHeight="1" thickBot="1" x14ac:dyDescent="0.3">
      <c r="A95" s="8" t="s">
        <v>17</v>
      </c>
      <c r="B95" s="196">
        <f>B96-SUM(B68:B94)</f>
        <v>19855.089999999967</v>
      </c>
      <c r="C95" s="22">
        <f>C96-SUM(C68:C94)</f>
        <v>21837.040000000037</v>
      </c>
      <c r="D95" s="247">
        <f t="shared" si="28"/>
        <v>2.1791849803898356E-2</v>
      </c>
      <c r="E95" s="215">
        <f t="shared" si="29"/>
        <v>2.317656380651182E-2</v>
      </c>
      <c r="F95" s="52">
        <f>(C95-B95)/B95</f>
        <v>9.9820751253208773E-2</v>
      </c>
      <c r="H95" s="19">
        <f>H96-SUM(H68:H94)</f>
        <v>6968.5890000000363</v>
      </c>
      <c r="I95" s="140">
        <f>I96-SUM(I68:I94)</f>
        <v>7344.2360000000335</v>
      </c>
      <c r="J95" s="214">
        <f t="shared" si="31"/>
        <v>2.3122977263055684E-2</v>
      </c>
      <c r="K95" s="215">
        <f t="shared" si="30"/>
        <v>2.4748771895982187E-2</v>
      </c>
      <c r="L95" s="52">
        <f t="shared" si="35"/>
        <v>5.3905747634133E-2</v>
      </c>
      <c r="N95" s="40">
        <f t="shared" si="27"/>
        <v>3.5097242067399579</v>
      </c>
      <c r="O95" s="143">
        <f t="shared" si="27"/>
        <v>3.363201239728471</v>
      </c>
      <c r="P95" s="52">
        <f>(O95-N95)/N95</f>
        <v>-4.1747715313388181E-2</v>
      </c>
    </row>
    <row r="96" spans="1:16" ht="26.25" customHeight="1" thickBot="1" x14ac:dyDescent="0.3">
      <c r="A96" s="12" t="s">
        <v>18</v>
      </c>
      <c r="B96" s="17">
        <v>911124.57999999984</v>
      </c>
      <c r="C96" s="145">
        <v>942203.52</v>
      </c>
      <c r="D96" s="243">
        <f>SUM(D68:D95)</f>
        <v>1</v>
      </c>
      <c r="E96" s="244">
        <f>SUM(E68:E95)</f>
        <v>0.99999999999999978</v>
      </c>
      <c r="F96" s="57">
        <f>(C96-B96)/B96</f>
        <v>3.4110527453885812E-2</v>
      </c>
      <c r="G96" s="1"/>
      <c r="H96" s="17">
        <v>301370.74999999988</v>
      </c>
      <c r="I96" s="145">
        <v>296751.53300000011</v>
      </c>
      <c r="J96" s="255">
        <f t="shared" si="31"/>
        <v>1</v>
      </c>
      <c r="K96" s="244">
        <f t="shared" si="30"/>
        <v>1</v>
      </c>
      <c r="L96" s="57">
        <f>(I96-H96)/H96</f>
        <v>-1.5327356752437897E-2</v>
      </c>
      <c r="M96" s="1"/>
      <c r="N96" s="37">
        <f t="shared" si="27"/>
        <v>3.3076788467280727</v>
      </c>
      <c r="O96" s="150">
        <f t="shared" si="27"/>
        <v>3.1495481252288267</v>
      </c>
      <c r="P96" s="57">
        <f>(O96-N96)/N96</f>
        <v>-4.7807156869436568E-2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U10" sqref="U10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55" t="s">
        <v>16</v>
      </c>
      <c r="B4" s="343"/>
      <c r="C4" s="343"/>
      <c r="D4" s="343"/>
      <c r="E4" s="370" t="s">
        <v>1</v>
      </c>
      <c r="F4" s="371"/>
      <c r="G4" s="368" t="s">
        <v>104</v>
      </c>
      <c r="H4" s="368"/>
      <c r="I4" s="130" t="s">
        <v>0</v>
      </c>
      <c r="K4" s="372" t="s">
        <v>19</v>
      </c>
      <c r="L4" s="368"/>
      <c r="M4" s="366" t="s">
        <v>104</v>
      </c>
      <c r="N4" s="367"/>
      <c r="O4" s="130" t="s">
        <v>0</v>
      </c>
      <c r="Q4" s="378" t="s">
        <v>22</v>
      </c>
      <c r="R4" s="368"/>
      <c r="S4" s="130" t="s">
        <v>0</v>
      </c>
    </row>
    <row r="5" spans="1:19" x14ac:dyDescent="0.25">
      <c r="A5" s="369"/>
      <c r="B5" s="344"/>
      <c r="C5" s="344"/>
      <c r="D5" s="344"/>
      <c r="E5" s="373" t="s">
        <v>214</v>
      </c>
      <c r="F5" s="374"/>
      <c r="G5" s="375" t="str">
        <f>E5</f>
        <v>jan-nov</v>
      </c>
      <c r="H5" s="375"/>
      <c r="I5" s="131" t="s">
        <v>152</v>
      </c>
      <c r="K5" s="376" t="str">
        <f>E5</f>
        <v>jan-nov</v>
      </c>
      <c r="L5" s="375"/>
      <c r="M5" s="377" t="str">
        <f>E5</f>
        <v>jan-nov</v>
      </c>
      <c r="N5" s="365"/>
      <c r="O5" s="131" t="str">
        <f>I5</f>
        <v>2025/2024</v>
      </c>
      <c r="Q5" s="376" t="str">
        <f>E5</f>
        <v>jan-nov</v>
      </c>
      <c r="R5" s="374"/>
      <c r="S5" s="131" t="str">
        <f>O5</f>
        <v>2025/2024</v>
      </c>
    </row>
    <row r="6" spans="1:19" ht="19.5" customHeight="1" thickBot="1" x14ac:dyDescent="0.3">
      <c r="A6" s="356"/>
      <c r="B6" s="379"/>
      <c r="C6" s="379"/>
      <c r="D6" s="379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266418.17000000027</v>
      </c>
      <c r="F7" s="145">
        <v>265729.21999999974</v>
      </c>
      <c r="G7" s="243">
        <f>E7/E15</f>
        <v>0.36831886596051427</v>
      </c>
      <c r="H7" s="244">
        <f>F7/F15</f>
        <v>0.35114324001094743</v>
      </c>
      <c r="I7" s="164">
        <f t="shared" ref="I7:I18" si="0">(F7-E7)/E7</f>
        <v>-2.5859722705870052E-3</v>
      </c>
      <c r="J7" s="1"/>
      <c r="K7" s="17">
        <v>72226.973999999944</v>
      </c>
      <c r="L7" s="145">
        <v>73613.741999999897</v>
      </c>
      <c r="M7" s="243">
        <f>K7/K15</f>
        <v>0.28736995865112958</v>
      </c>
      <c r="N7" s="244">
        <f>L7/L15</f>
        <v>0.29071125589163843</v>
      </c>
      <c r="O7" s="164">
        <f t="shared" ref="O7:O18" si="1">(L7-K7)/K7</f>
        <v>1.9200139825876601E-2</v>
      </c>
      <c r="P7" s="1"/>
      <c r="Q7" s="187">
        <f t="shared" ref="Q7:Q18" si="2">(K7/E7)*10</f>
        <v>2.7110378394987049</v>
      </c>
      <c r="R7" s="188">
        <f t="shared" ref="R7:R18" si="3">(L7/F7)*10</f>
        <v>2.7702539449745105</v>
      </c>
      <c r="S7" s="55">
        <f>(R7-Q7)/Q7</f>
        <v>2.1842596445188375E-2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262856.68000000023</v>
      </c>
      <c r="F8" s="181">
        <v>258768.66999999972</v>
      </c>
      <c r="G8" s="245">
        <f>E8/E7</f>
        <v>0.98663195532046466</v>
      </c>
      <c r="H8" s="246">
        <f>F8/F7</f>
        <v>0.97380585394410135</v>
      </c>
      <c r="I8" s="206">
        <f t="shared" si="0"/>
        <v>-1.5552239341988572E-2</v>
      </c>
      <c r="K8" s="180">
        <v>71413.339999999938</v>
      </c>
      <c r="L8" s="181">
        <v>71938.700999999899</v>
      </c>
      <c r="M8" s="250">
        <f>K8/K7</f>
        <v>0.98873503962660814</v>
      </c>
      <c r="N8" s="246">
        <f>L8/L7</f>
        <v>0.9772455392907482</v>
      </c>
      <c r="O8" s="207">
        <f t="shared" si="1"/>
        <v>7.3566227262295983E-3</v>
      </c>
      <c r="Q8" s="189">
        <f t="shared" si="2"/>
        <v>2.7168166317858033</v>
      </c>
      <c r="R8" s="190">
        <f t="shared" si="3"/>
        <v>2.7800390595971285</v>
      </c>
      <c r="S8" s="182">
        <f t="shared" ref="S8:S18" si="4">(R8-Q8)/Q8</f>
        <v>2.3270774726437137E-2</v>
      </c>
    </row>
    <row r="9" spans="1:19" ht="24" customHeight="1" x14ac:dyDescent="0.25">
      <c r="A9" s="8"/>
      <c r="B9" t="s">
        <v>37</v>
      </c>
      <c r="E9" s="19">
        <v>3561.2099999999991</v>
      </c>
      <c r="F9" s="140">
        <v>6959.840000000002</v>
      </c>
      <c r="G9" s="247">
        <f>E9/E7</f>
        <v>1.3366993700166904E-2</v>
      </c>
      <c r="H9" s="215">
        <f>F9/F7</f>
        <v>2.6191474163059707E-2</v>
      </c>
      <c r="I9" s="182">
        <f t="shared" si="0"/>
        <v>0.95434697757223075</v>
      </c>
      <c r="K9" s="19">
        <v>813.47699999999986</v>
      </c>
      <c r="L9" s="140">
        <v>1673.3300000000004</v>
      </c>
      <c r="M9" s="247">
        <f>K9/K7</f>
        <v>1.1262786670254253E-2</v>
      </c>
      <c r="N9" s="215">
        <f>L9/L7</f>
        <v>2.2731217766378493E-2</v>
      </c>
      <c r="O9" s="182">
        <f t="shared" si="1"/>
        <v>1.0570096019924358</v>
      </c>
      <c r="Q9" s="189">
        <f t="shared" si="2"/>
        <v>2.2842713572072415</v>
      </c>
      <c r="R9" s="190">
        <f t="shared" si="3"/>
        <v>2.4042650405756452</v>
      </c>
      <c r="S9" s="182">
        <f t="shared" si="4"/>
        <v>5.2530397927463564E-2</v>
      </c>
    </row>
    <row r="10" spans="1:19" ht="24" customHeight="1" thickBot="1" x14ac:dyDescent="0.3">
      <c r="A10" s="8"/>
      <c r="B10" t="s">
        <v>36</v>
      </c>
      <c r="E10" s="19">
        <v>0.28000000000000003</v>
      </c>
      <c r="F10" s="140">
        <v>0.71000000000000008</v>
      </c>
      <c r="G10" s="247">
        <f>E10/E7</f>
        <v>1.0509793682615556E-6</v>
      </c>
      <c r="H10" s="215">
        <f>F10/F7</f>
        <v>2.6718928388831338E-6</v>
      </c>
      <c r="I10" s="182">
        <f t="shared" si="0"/>
        <v>1.5357142857142858</v>
      </c>
      <c r="K10" s="19">
        <v>0.157</v>
      </c>
      <c r="L10" s="140">
        <v>1.7109999999999999</v>
      </c>
      <c r="M10" s="247">
        <f>K10/K7</f>
        <v>2.1737031375563392E-6</v>
      </c>
      <c r="N10" s="215">
        <f>L10/L7</f>
        <v>2.3242942873356477E-5</v>
      </c>
      <c r="O10" s="182">
        <f t="shared" si="1"/>
        <v>9.8980891719745205</v>
      </c>
      <c r="Q10" s="189">
        <f t="shared" ref="Q10" si="5">(K10/E10)*10</f>
        <v>5.6071428571428559</v>
      </c>
      <c r="R10" s="190">
        <f t="shared" ref="R10" si="6">(L10/F10)*10</f>
        <v>24.098591549295772</v>
      </c>
      <c r="S10" s="182">
        <f t="shared" ref="S10" si="7">(R10-Q10)/Q10</f>
        <v>3.2978379833138964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456917.49000000011</v>
      </c>
      <c r="F11" s="145">
        <v>491025.26000000036</v>
      </c>
      <c r="G11" s="243">
        <f>E11/E15</f>
        <v>0.63168113403948567</v>
      </c>
      <c r="H11" s="244">
        <f>F11/F15</f>
        <v>0.64885675998905257</v>
      </c>
      <c r="I11" s="164">
        <f t="shared" si="0"/>
        <v>7.4647547416055893E-2</v>
      </c>
      <c r="J11" s="1"/>
      <c r="K11" s="17">
        <v>179110.96799999985</v>
      </c>
      <c r="L11" s="145">
        <v>179605.70000000013</v>
      </c>
      <c r="M11" s="243">
        <f>K11/K15</f>
        <v>0.71263004134887042</v>
      </c>
      <c r="N11" s="244">
        <f>L11/L15</f>
        <v>0.70928874410836162</v>
      </c>
      <c r="O11" s="164">
        <f t="shared" si="1"/>
        <v>2.7621535717471E-3</v>
      </c>
      <c r="Q11" s="191">
        <f t="shared" si="2"/>
        <v>3.9199849408259642</v>
      </c>
      <c r="R11" s="192">
        <f t="shared" si="3"/>
        <v>3.6577690524515987</v>
      </c>
      <c r="S11" s="57">
        <f t="shared" si="4"/>
        <v>-6.6892065233065678E-2</v>
      </c>
    </row>
    <row r="12" spans="1:19" s="3" customFormat="1" ht="24" customHeight="1" x14ac:dyDescent="0.25">
      <c r="A12" s="46"/>
      <c r="B12" s="3" t="s">
        <v>33</v>
      </c>
      <c r="E12" s="31">
        <v>448365.97000000015</v>
      </c>
      <c r="F12" s="141">
        <v>481161.03000000038</v>
      </c>
      <c r="G12" s="247">
        <f>E12/E11</f>
        <v>0.98128432334686955</v>
      </c>
      <c r="H12" s="215">
        <f>F12/F11</f>
        <v>0.97991095203533929</v>
      </c>
      <c r="I12" s="206">
        <f t="shared" si="0"/>
        <v>7.3143508192649462E-2</v>
      </c>
      <c r="K12" s="31">
        <v>176925.84099999987</v>
      </c>
      <c r="L12" s="141">
        <v>176768.57900000011</v>
      </c>
      <c r="M12" s="247">
        <f>K12/K11</f>
        <v>0.98780014968150931</v>
      </c>
      <c r="N12" s="215">
        <f>L12/L11</f>
        <v>0.98420361380512977</v>
      </c>
      <c r="O12" s="206">
        <f t="shared" si="1"/>
        <v>-8.8885828723999217E-4</v>
      </c>
      <c r="Q12" s="189">
        <f t="shared" si="2"/>
        <v>3.9460140340267085</v>
      </c>
      <c r="R12" s="190">
        <f t="shared" si="3"/>
        <v>3.6737925139116099</v>
      </c>
      <c r="S12" s="182">
        <f t="shared" si="4"/>
        <v>-6.8986455133640323E-2</v>
      </c>
    </row>
    <row r="13" spans="1:19" ht="24" customHeight="1" x14ac:dyDescent="0.25">
      <c r="A13" s="8"/>
      <c r="B13" s="3" t="s">
        <v>37</v>
      </c>
      <c r="D13" s="3"/>
      <c r="E13" s="19">
        <v>8420.4699999999975</v>
      </c>
      <c r="F13" s="140">
        <v>9813.8799999999992</v>
      </c>
      <c r="G13" s="247">
        <f>E13/E11</f>
        <v>1.8428863381876662E-2</v>
      </c>
      <c r="H13" s="215">
        <f>F13/F11</f>
        <v>1.9986507415117486E-2</v>
      </c>
      <c r="I13" s="182">
        <f t="shared" si="0"/>
        <v>0.16547888657046483</v>
      </c>
      <c r="K13" s="19">
        <v>2132.8159999999993</v>
      </c>
      <c r="L13" s="140">
        <v>2779.0070000000014</v>
      </c>
      <c r="M13" s="247">
        <f>K13/K11</f>
        <v>1.1907791152130903E-2</v>
      </c>
      <c r="N13" s="215">
        <f>L13/L11</f>
        <v>1.5472821853649408E-2</v>
      </c>
      <c r="O13" s="182">
        <f t="shared" si="1"/>
        <v>0.30297550280943236</v>
      </c>
      <c r="Q13" s="189">
        <f t="shared" si="2"/>
        <v>2.5328942446205498</v>
      </c>
      <c r="R13" s="190">
        <f t="shared" si="3"/>
        <v>2.8317108014363344</v>
      </c>
      <c r="S13" s="182">
        <f t="shared" si="4"/>
        <v>0.11797435185082114</v>
      </c>
    </row>
    <row r="14" spans="1:19" ht="24" customHeight="1" thickBot="1" x14ac:dyDescent="0.3">
      <c r="A14" s="8"/>
      <c r="B14" t="s">
        <v>36</v>
      </c>
      <c r="E14" s="19">
        <v>131.05000000000001</v>
      </c>
      <c r="F14" s="140">
        <v>50.35</v>
      </c>
      <c r="G14" s="247">
        <f>E14/E11</f>
        <v>2.8681327125385371E-4</v>
      </c>
      <c r="H14" s="215">
        <f>F14/F11</f>
        <v>1.0254054954321488E-4</v>
      </c>
      <c r="I14" s="182">
        <f t="shared" si="0"/>
        <v>-0.6157954979015644</v>
      </c>
      <c r="K14" s="19">
        <v>52.311000000000014</v>
      </c>
      <c r="L14" s="140">
        <v>58.114000000000004</v>
      </c>
      <c r="M14" s="247">
        <f>K14/K11</f>
        <v>2.920591663599298E-4</v>
      </c>
      <c r="N14" s="215">
        <f>L14/L11</f>
        <v>3.2356434122079623E-4</v>
      </c>
      <c r="O14" s="182">
        <f t="shared" si="1"/>
        <v>0.11093269102100875</v>
      </c>
      <c r="Q14" s="189">
        <f t="shared" ref="Q14" si="8">(K14/E14)*10</f>
        <v>3.9916825639069065</v>
      </c>
      <c r="R14" s="190">
        <f t="shared" ref="R14" si="9">(L14/F14)*10</f>
        <v>11.542005958291956</v>
      </c>
      <c r="S14" s="182">
        <f t="shared" ref="S14" si="10">(R14-Q14)/Q14</f>
        <v>1.8915139852691796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723335.66000000038</v>
      </c>
      <c r="F15" s="145">
        <v>756754.4800000001</v>
      </c>
      <c r="G15" s="243">
        <f>G7+G11</f>
        <v>1</v>
      </c>
      <c r="H15" s="244">
        <f>H7+H11</f>
        <v>1</v>
      </c>
      <c r="I15" s="164">
        <f t="shared" si="0"/>
        <v>4.6200985030932527E-2</v>
      </c>
      <c r="J15" s="1"/>
      <c r="K15" s="17">
        <v>251337.94199999981</v>
      </c>
      <c r="L15" s="145">
        <v>253219.44200000001</v>
      </c>
      <c r="M15" s="243">
        <f>M7+M11</f>
        <v>1</v>
      </c>
      <c r="N15" s="244">
        <f>N7+N11</f>
        <v>1</v>
      </c>
      <c r="O15" s="164">
        <f t="shared" si="1"/>
        <v>7.4859370019040149E-3</v>
      </c>
      <c r="Q15" s="191">
        <f t="shared" si="2"/>
        <v>3.4747069154588575</v>
      </c>
      <c r="R15" s="192">
        <f t="shared" si="3"/>
        <v>3.3461241220534301</v>
      </c>
      <c r="S15" s="57">
        <f t="shared" si="4"/>
        <v>-3.7005363771363473E-2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711222.65000000037</v>
      </c>
      <c r="F16" s="181">
        <f t="shared" ref="F16:F17" si="11">F8+F12</f>
        <v>739929.70000000007</v>
      </c>
      <c r="G16" s="245">
        <f>E16/E15</f>
        <v>0.98325395709095831</v>
      </c>
      <c r="H16" s="246">
        <f>F16/F15</f>
        <v>0.97776718811099739</v>
      </c>
      <c r="I16" s="207">
        <f t="shared" si="0"/>
        <v>4.0362958069459234E-2</v>
      </c>
      <c r="J16" s="3"/>
      <c r="K16" s="180">
        <f t="shared" ref="K16:L18" si="12">K8+K12</f>
        <v>248339.18099999981</v>
      </c>
      <c r="L16" s="181">
        <f t="shared" si="12"/>
        <v>248707.28000000003</v>
      </c>
      <c r="M16" s="250">
        <f>K16/K15</f>
        <v>0.98806880896637561</v>
      </c>
      <c r="N16" s="246">
        <f>L16/L15</f>
        <v>0.98218082322446643</v>
      </c>
      <c r="O16" s="207">
        <f t="shared" si="1"/>
        <v>1.4822429490102108E-3</v>
      </c>
      <c r="P16" s="3"/>
      <c r="Q16" s="189">
        <f t="shared" si="2"/>
        <v>3.4917220507530189</v>
      </c>
      <c r="R16" s="190">
        <f t="shared" si="3"/>
        <v>3.3612285058972495</v>
      </c>
      <c r="S16" s="182">
        <f t="shared" si="4"/>
        <v>-3.7372260151012693E-2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11981.679999999997</v>
      </c>
      <c r="F17" s="140">
        <f t="shared" si="11"/>
        <v>16773.72</v>
      </c>
      <c r="G17" s="248">
        <f>E17/E15</f>
        <v>1.6564481281069413E-2</v>
      </c>
      <c r="H17" s="215">
        <f>F17/F15</f>
        <v>2.2165339543150111E-2</v>
      </c>
      <c r="I17" s="182">
        <f t="shared" si="0"/>
        <v>0.39994725280595089</v>
      </c>
      <c r="K17" s="19">
        <f t="shared" si="12"/>
        <v>2946.2929999999992</v>
      </c>
      <c r="L17" s="140">
        <f t="shared" si="12"/>
        <v>4452.3370000000014</v>
      </c>
      <c r="M17" s="247">
        <f>K17/K15</f>
        <v>1.1722436240844215E-2</v>
      </c>
      <c r="N17" s="215">
        <f>L17/L15</f>
        <v>1.7582919245197615E-2</v>
      </c>
      <c r="O17" s="182">
        <f t="shared" si="1"/>
        <v>0.51116572587994558</v>
      </c>
      <c r="Q17" s="189">
        <f t="shared" si="2"/>
        <v>2.4589982373089585</v>
      </c>
      <c r="R17" s="190">
        <f t="shared" si="3"/>
        <v>2.6543527613433398</v>
      </c>
      <c r="S17" s="182">
        <f t="shared" si="4"/>
        <v>7.9444759687249872E-2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131.33000000000001</v>
      </c>
      <c r="F18" s="142">
        <f>F10+F14</f>
        <v>51.06</v>
      </c>
      <c r="G18" s="249">
        <f>E18/E15</f>
        <v>1.8156162797227493E-4</v>
      </c>
      <c r="H18" s="221">
        <f>F18/F15</f>
        <v>6.7472345852514806E-5</v>
      </c>
      <c r="I18" s="208">
        <f t="shared" si="0"/>
        <v>-0.61120840630472861</v>
      </c>
      <c r="K18" s="21">
        <f t="shared" si="12"/>
        <v>52.468000000000011</v>
      </c>
      <c r="L18" s="142">
        <f t="shared" si="12"/>
        <v>59.825000000000003</v>
      </c>
      <c r="M18" s="249">
        <f>K18/K15</f>
        <v>2.0875479278015276E-4</v>
      </c>
      <c r="N18" s="221">
        <f>L18/L15</f>
        <v>2.3625753033607901E-4</v>
      </c>
      <c r="O18" s="208">
        <f t="shared" si="1"/>
        <v>0.14021880003049461</v>
      </c>
      <c r="Q18" s="193">
        <f t="shared" si="2"/>
        <v>3.9951267798675101</v>
      </c>
      <c r="R18" s="194">
        <f t="shared" si="3"/>
        <v>11.716607912260086</v>
      </c>
      <c r="S18" s="186">
        <f t="shared" si="4"/>
        <v>1.9327249316099657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L5</f>
        <v>2025/2024</v>
      </c>
    </row>
    <row r="6" spans="1:16" ht="19.5" customHeight="1" thickBot="1" x14ac:dyDescent="0.3">
      <c r="A6" s="38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157</v>
      </c>
      <c r="B7" s="39">
        <v>81726.31</v>
      </c>
      <c r="C7" s="147">
        <v>81086.750000000058</v>
      </c>
      <c r="D7" s="247">
        <f>B7/$B$33</f>
        <v>0.11298531860021943</v>
      </c>
      <c r="E7" s="246">
        <f>C7/$C$33</f>
        <v>0.10715067058473191</v>
      </c>
      <c r="F7" s="52">
        <f>(C7-B7)/B7</f>
        <v>-7.8256316723456561E-3</v>
      </c>
      <c r="H7" s="39">
        <v>34206.323000000011</v>
      </c>
      <c r="I7" s="147">
        <v>35520.450000000004</v>
      </c>
      <c r="J7" s="247">
        <f>H7/$H$33</f>
        <v>0.13609693279019541</v>
      </c>
      <c r="K7" s="246">
        <f>I7/$I$33</f>
        <v>0.14027536637569873</v>
      </c>
      <c r="L7" s="52">
        <f t="shared" ref="L7:L33" si="0">(I7-H7)/H7</f>
        <v>3.8417663307453206E-2</v>
      </c>
      <c r="N7" s="27">
        <f t="shared" ref="N7:N33" si="1">(H7/B7)*10</f>
        <v>4.1854725852666066</v>
      </c>
      <c r="O7" s="151">
        <f t="shared" ref="O7:O33" si="2">(I7/C7)*10</f>
        <v>4.3805492265999044</v>
      </c>
      <c r="P7" s="61">
        <f>(O7-N7)/N7</f>
        <v>4.660803227334287E-2</v>
      </c>
    </row>
    <row r="8" spans="1:16" ht="20.100000000000001" customHeight="1" x14ac:dyDescent="0.25">
      <c r="A8" s="8" t="s">
        <v>156</v>
      </c>
      <c r="B8" s="19">
        <v>89291.209999999977</v>
      </c>
      <c r="C8" s="140">
        <v>92731.230000000025</v>
      </c>
      <c r="D8" s="247">
        <f t="shared" ref="D8:D32" si="3">B8/$B$33</f>
        <v>0.12344367205675989</v>
      </c>
      <c r="E8" s="215">
        <f t="shared" ref="E8:E32" si="4">C8/$C$33</f>
        <v>0.12253806545023699</v>
      </c>
      <c r="F8" s="52">
        <f t="shared" ref="F8:F33" si="5">(C8-B8)/B8</f>
        <v>3.8525852656717818E-2</v>
      </c>
      <c r="H8" s="19">
        <v>32076.610999999994</v>
      </c>
      <c r="I8" s="140">
        <v>31052.424999999999</v>
      </c>
      <c r="J8" s="247">
        <f t="shared" ref="J8:J32" si="6">H8/$H$33</f>
        <v>0.12762343299524595</v>
      </c>
      <c r="K8" s="215">
        <f t="shared" ref="K8:K32" si="7">I8/$I$33</f>
        <v>0.12263049296191085</v>
      </c>
      <c r="L8" s="52">
        <f t="shared" si="0"/>
        <v>-3.1929370593420686E-2</v>
      </c>
      <c r="N8" s="27">
        <f t="shared" si="1"/>
        <v>3.5923593150994373</v>
      </c>
      <c r="O8" s="152">
        <f t="shared" si="2"/>
        <v>3.3486480228936886</v>
      </c>
      <c r="P8" s="52">
        <f t="shared" ref="P8:P71" si="8">(O8-N8)/N8</f>
        <v>-6.7841568960370746E-2</v>
      </c>
    </row>
    <row r="9" spans="1:16" ht="20.100000000000001" customHeight="1" x14ac:dyDescent="0.25">
      <c r="A9" s="8" t="s">
        <v>160</v>
      </c>
      <c r="B9" s="19">
        <v>52774.040000000008</v>
      </c>
      <c r="C9" s="140">
        <v>54868.710000000014</v>
      </c>
      <c r="D9" s="247">
        <f t="shared" si="3"/>
        <v>7.2959267624106913E-2</v>
      </c>
      <c r="E9" s="215">
        <f t="shared" si="4"/>
        <v>7.2505299208800236E-2</v>
      </c>
      <c r="F9" s="52">
        <f t="shared" si="5"/>
        <v>3.9691295189832068E-2</v>
      </c>
      <c r="H9" s="19">
        <v>22218.721999999994</v>
      </c>
      <c r="I9" s="140">
        <v>22477.583999999992</v>
      </c>
      <c r="J9" s="247">
        <f t="shared" si="6"/>
        <v>8.8401782171034116E-2</v>
      </c>
      <c r="K9" s="215">
        <f t="shared" si="7"/>
        <v>8.8767212432290202E-2</v>
      </c>
      <c r="L9" s="52">
        <f t="shared" si="0"/>
        <v>1.1650625089957803E-2</v>
      </c>
      <c r="N9" s="27">
        <f t="shared" si="1"/>
        <v>4.210161283843342</v>
      </c>
      <c r="O9" s="152">
        <f t="shared" si="2"/>
        <v>4.0966124408611009</v>
      </c>
      <c r="P9" s="52">
        <f t="shared" si="8"/>
        <v>-2.6970188391116801E-2</v>
      </c>
    </row>
    <row r="10" spans="1:16" ht="20.100000000000001" customHeight="1" x14ac:dyDescent="0.25">
      <c r="A10" s="8" t="s">
        <v>165</v>
      </c>
      <c r="B10" s="19">
        <v>82867.219999999972</v>
      </c>
      <c r="C10" s="140">
        <v>103219.19000000003</v>
      </c>
      <c r="D10" s="247">
        <f t="shared" si="3"/>
        <v>0.1145626084576004</v>
      </c>
      <c r="E10" s="215">
        <f t="shared" si="4"/>
        <v>0.13639719714642465</v>
      </c>
      <c r="F10" s="52">
        <f t="shared" si="5"/>
        <v>0.24559735441830999</v>
      </c>
      <c r="H10" s="19">
        <v>27315.095999999994</v>
      </c>
      <c r="I10" s="140">
        <v>21275.705000000002</v>
      </c>
      <c r="J10" s="247">
        <f t="shared" si="6"/>
        <v>0.10867876048734421</v>
      </c>
      <c r="K10" s="215">
        <f t="shared" si="7"/>
        <v>8.4020819380843589E-2</v>
      </c>
      <c r="L10" s="52">
        <f t="shared" si="0"/>
        <v>-0.22110085207095717</v>
      </c>
      <c r="N10" s="27">
        <f t="shared" si="1"/>
        <v>3.2962486252103069</v>
      </c>
      <c r="O10" s="152">
        <f t="shared" si="2"/>
        <v>2.061216039381824</v>
      </c>
      <c r="P10" s="52">
        <f t="shared" si="8"/>
        <v>-0.37467822553879276</v>
      </c>
    </row>
    <row r="11" spans="1:16" ht="20.100000000000001" customHeight="1" x14ac:dyDescent="0.25">
      <c r="A11" s="8" t="s">
        <v>158</v>
      </c>
      <c r="B11" s="19">
        <v>50400.330000000009</v>
      </c>
      <c r="C11" s="140">
        <v>54357.719999999994</v>
      </c>
      <c r="D11" s="247">
        <f t="shared" si="3"/>
        <v>6.9677651451609632E-2</v>
      </c>
      <c r="E11" s="215">
        <f t="shared" si="4"/>
        <v>7.1830060391581713E-2</v>
      </c>
      <c r="F11" s="52">
        <f t="shared" si="5"/>
        <v>7.8519128743799571E-2</v>
      </c>
      <c r="H11" s="19">
        <v>19123.761999999995</v>
      </c>
      <c r="I11" s="140">
        <v>20149.343000000001</v>
      </c>
      <c r="J11" s="247">
        <f t="shared" si="6"/>
        <v>7.6087843513893361E-2</v>
      </c>
      <c r="K11" s="215">
        <f t="shared" si="7"/>
        <v>7.9572653824898629E-2</v>
      </c>
      <c r="L11" s="52">
        <f t="shared" si="0"/>
        <v>5.3628621816147151E-2</v>
      </c>
      <c r="N11" s="27">
        <f t="shared" si="1"/>
        <v>3.7943723781173637</v>
      </c>
      <c r="O11" s="152">
        <f t="shared" si="2"/>
        <v>3.7068042956915788</v>
      </c>
      <c r="P11" s="52">
        <f t="shared" si="8"/>
        <v>-2.3078410261154494E-2</v>
      </c>
    </row>
    <row r="12" spans="1:16" ht="20.100000000000001" customHeight="1" x14ac:dyDescent="0.25">
      <c r="A12" s="8" t="s">
        <v>162</v>
      </c>
      <c r="B12" s="19">
        <v>58692.180000000008</v>
      </c>
      <c r="C12" s="140">
        <v>56918.709999999985</v>
      </c>
      <c r="D12" s="247">
        <f t="shared" si="3"/>
        <v>8.1141001675487712E-2</v>
      </c>
      <c r="E12" s="215">
        <f t="shared" si="4"/>
        <v>7.5214235930258388E-2</v>
      </c>
      <c r="F12" s="52">
        <f t="shared" si="5"/>
        <v>-3.0216461545644117E-2</v>
      </c>
      <c r="H12" s="19">
        <v>14881.929999999995</v>
      </c>
      <c r="I12" s="140">
        <v>14589.630999999998</v>
      </c>
      <c r="J12" s="247">
        <f t="shared" si="6"/>
        <v>5.9210837335494704E-2</v>
      </c>
      <c r="K12" s="215">
        <f t="shared" si="7"/>
        <v>5.7616551417880447E-2</v>
      </c>
      <c r="L12" s="52">
        <f t="shared" si="0"/>
        <v>-1.9641202451563564E-2</v>
      </c>
      <c r="N12" s="27">
        <f t="shared" si="1"/>
        <v>2.5355899201563128</v>
      </c>
      <c r="O12" s="152">
        <f t="shared" si="2"/>
        <v>2.5632399258521499</v>
      </c>
      <c r="P12" s="52">
        <f t="shared" si="8"/>
        <v>1.0904762428670852E-2</v>
      </c>
    </row>
    <row r="13" spans="1:16" ht="20.100000000000001" customHeight="1" x14ac:dyDescent="0.25">
      <c r="A13" s="8" t="s">
        <v>167</v>
      </c>
      <c r="B13" s="19">
        <v>24916.000000000004</v>
      </c>
      <c r="C13" s="140">
        <v>23621.369999999995</v>
      </c>
      <c r="D13" s="247">
        <f t="shared" si="3"/>
        <v>3.4445972150743964E-2</v>
      </c>
      <c r="E13" s="215">
        <f t="shared" si="4"/>
        <v>3.1214047123976067E-2</v>
      </c>
      <c r="F13" s="52">
        <f t="shared" si="5"/>
        <v>-5.1959784877187672E-2</v>
      </c>
      <c r="H13" s="19">
        <v>12031.044000000002</v>
      </c>
      <c r="I13" s="140">
        <v>12337.760000000004</v>
      </c>
      <c r="J13" s="247">
        <f t="shared" si="6"/>
        <v>4.7867997582314921E-2</v>
      </c>
      <c r="K13" s="215">
        <f t="shared" si="7"/>
        <v>4.8723588925687636E-2</v>
      </c>
      <c r="L13" s="52">
        <f t="shared" si="0"/>
        <v>2.5493714427443047E-2</v>
      </c>
      <c r="N13" s="27">
        <f t="shared" si="1"/>
        <v>4.8286418365708785</v>
      </c>
      <c r="O13" s="152">
        <f t="shared" si="2"/>
        <v>5.223134813941785</v>
      </c>
      <c r="P13" s="52">
        <f t="shared" si="8"/>
        <v>8.1698537750950831E-2</v>
      </c>
    </row>
    <row r="14" spans="1:16" ht="20.100000000000001" customHeight="1" x14ac:dyDescent="0.25">
      <c r="A14" s="8" t="s">
        <v>166</v>
      </c>
      <c r="B14" s="19">
        <v>34814.780000000006</v>
      </c>
      <c r="C14" s="140">
        <v>42358.539999999994</v>
      </c>
      <c r="D14" s="247">
        <f t="shared" si="3"/>
        <v>4.8130877440772109E-2</v>
      </c>
      <c r="E14" s="215">
        <f t="shared" si="4"/>
        <v>5.597395340163696E-2</v>
      </c>
      <c r="F14" s="52">
        <f t="shared" si="5"/>
        <v>0.21668268476779076</v>
      </c>
      <c r="H14" s="19">
        <v>8194.3380000000016</v>
      </c>
      <c r="I14" s="140">
        <v>10499.138999999999</v>
      </c>
      <c r="J14" s="247">
        <f t="shared" si="6"/>
        <v>3.2602869008929843E-2</v>
      </c>
      <c r="K14" s="215">
        <f t="shared" si="7"/>
        <v>4.1462610126121346E-2</v>
      </c>
      <c r="L14" s="52">
        <f t="shared" si="0"/>
        <v>0.28126750446466781</v>
      </c>
      <c r="N14" s="27">
        <f t="shared" si="1"/>
        <v>2.3536951834824178</v>
      </c>
      <c r="O14" s="152">
        <f t="shared" si="2"/>
        <v>2.4786357131289232</v>
      </c>
      <c r="P14" s="52">
        <f t="shared" si="8"/>
        <v>5.3082714585687849E-2</v>
      </c>
    </row>
    <row r="15" spans="1:16" ht="20.100000000000001" customHeight="1" x14ac:dyDescent="0.25">
      <c r="A15" s="8" t="s">
        <v>155</v>
      </c>
      <c r="B15" s="19">
        <v>32821.03</v>
      </c>
      <c r="C15" s="140">
        <v>34574.520000000004</v>
      </c>
      <c r="D15" s="247">
        <f t="shared" si="3"/>
        <v>4.5374549901217365E-2</v>
      </c>
      <c r="E15" s="215">
        <f t="shared" si="4"/>
        <v>4.5687896026727209E-2</v>
      </c>
      <c r="F15" s="52">
        <f t="shared" si="5"/>
        <v>5.3425806563657668E-2</v>
      </c>
      <c r="H15" s="19">
        <v>9053.7820000000011</v>
      </c>
      <c r="I15" s="140">
        <v>9940.724000000002</v>
      </c>
      <c r="J15" s="247">
        <f t="shared" si="6"/>
        <v>3.6022344767985749E-2</v>
      </c>
      <c r="K15" s="215">
        <f t="shared" si="7"/>
        <v>3.9257348967698932E-2</v>
      </c>
      <c r="L15" s="52">
        <f t="shared" si="0"/>
        <v>9.7963701798872649E-2</v>
      </c>
      <c r="N15" s="27">
        <f t="shared" si="1"/>
        <v>2.7585307347149075</v>
      </c>
      <c r="O15" s="152">
        <f t="shared" si="2"/>
        <v>2.8751589320690503</v>
      </c>
      <c r="P15" s="52">
        <f t="shared" si="8"/>
        <v>4.2279100205927636E-2</v>
      </c>
    </row>
    <row r="16" spans="1:16" ht="20.100000000000001" customHeight="1" x14ac:dyDescent="0.25">
      <c r="A16" s="8" t="s">
        <v>164</v>
      </c>
      <c r="B16" s="19">
        <v>47185.919999999998</v>
      </c>
      <c r="C16" s="140">
        <v>39607.03</v>
      </c>
      <c r="D16" s="247">
        <f t="shared" si="3"/>
        <v>6.523378095309168E-2</v>
      </c>
      <c r="E16" s="215">
        <f t="shared" si="4"/>
        <v>5.2338018534095775E-2</v>
      </c>
      <c r="F16" s="52">
        <f t="shared" si="5"/>
        <v>-0.16061761644151476</v>
      </c>
      <c r="H16" s="19">
        <v>10661.317000000001</v>
      </c>
      <c r="I16" s="140">
        <v>9464.7699999999986</v>
      </c>
      <c r="J16" s="247">
        <f t="shared" si="6"/>
        <v>4.2418255338463808E-2</v>
      </c>
      <c r="K16" s="215">
        <f t="shared" si="7"/>
        <v>3.737773815961571E-2</v>
      </c>
      <c r="L16" s="52">
        <f t="shared" si="0"/>
        <v>-0.11223256939081749</v>
      </c>
      <c r="N16" s="27">
        <f t="shared" si="1"/>
        <v>2.2594276004367408</v>
      </c>
      <c r="O16" s="152">
        <f t="shared" si="2"/>
        <v>2.389669207713883</v>
      </c>
      <c r="P16" s="52">
        <f t="shared" si="8"/>
        <v>5.7643629409487099E-2</v>
      </c>
    </row>
    <row r="17" spans="1:16" ht="20.100000000000001" customHeight="1" x14ac:dyDescent="0.25">
      <c r="A17" s="8" t="s">
        <v>159</v>
      </c>
      <c r="B17" s="19">
        <v>10870.960000000001</v>
      </c>
      <c r="C17" s="140">
        <v>14429.37</v>
      </c>
      <c r="D17" s="247">
        <f t="shared" si="3"/>
        <v>1.5028928616625924E-2</v>
      </c>
      <c r="E17" s="215">
        <f t="shared" si="4"/>
        <v>1.9067439151466942E-2</v>
      </c>
      <c r="F17" s="52">
        <f t="shared" si="5"/>
        <v>0.32733171679410095</v>
      </c>
      <c r="H17" s="19">
        <v>5610.4880000000003</v>
      </c>
      <c r="I17" s="140">
        <v>7759.7329999999993</v>
      </c>
      <c r="J17" s="247">
        <f t="shared" si="6"/>
        <v>2.2322487227177199E-2</v>
      </c>
      <c r="K17" s="215">
        <f t="shared" si="7"/>
        <v>3.0644301791013337E-2</v>
      </c>
      <c r="L17" s="52">
        <f t="shared" si="0"/>
        <v>0.38307630281002275</v>
      </c>
      <c r="N17" s="27">
        <f t="shared" si="1"/>
        <v>5.1609867021863751</v>
      </c>
      <c r="O17" s="152">
        <f t="shared" si="2"/>
        <v>5.3777351332733154</v>
      </c>
      <c r="P17" s="52">
        <f t="shared" si="8"/>
        <v>4.1997479085756621E-2</v>
      </c>
    </row>
    <row r="18" spans="1:16" ht="20.100000000000001" customHeight="1" x14ac:dyDescent="0.25">
      <c r="A18" s="8" t="s">
        <v>171</v>
      </c>
      <c r="B18" s="19">
        <v>9599.0499999999993</v>
      </c>
      <c r="C18" s="140">
        <v>11018.610000000004</v>
      </c>
      <c r="D18" s="247">
        <f t="shared" si="3"/>
        <v>1.3270533351003321E-2</v>
      </c>
      <c r="E18" s="215">
        <f t="shared" si="4"/>
        <v>1.4560349877281213E-2</v>
      </c>
      <c r="F18" s="52">
        <f t="shared" si="5"/>
        <v>0.1478854678327548</v>
      </c>
      <c r="H18" s="19">
        <v>4361.1039999999985</v>
      </c>
      <c r="I18" s="140">
        <v>5325.3609999999999</v>
      </c>
      <c r="J18" s="247">
        <f t="shared" si="6"/>
        <v>1.7351554505845364E-2</v>
      </c>
      <c r="K18" s="215">
        <f t="shared" si="7"/>
        <v>2.103061659854696E-2</v>
      </c>
      <c r="L18" s="52">
        <f t="shared" si="0"/>
        <v>0.22110387644963334</v>
      </c>
      <c r="N18" s="27">
        <f t="shared" si="1"/>
        <v>4.5432662607237164</v>
      </c>
      <c r="O18" s="152">
        <f t="shared" si="2"/>
        <v>4.8330606129085227</v>
      </c>
      <c r="P18" s="52">
        <f t="shared" si="8"/>
        <v>6.3785465247780504E-2</v>
      </c>
    </row>
    <row r="19" spans="1:16" ht="20.100000000000001" customHeight="1" x14ac:dyDescent="0.25">
      <c r="A19" s="8" t="s">
        <v>161</v>
      </c>
      <c r="B19" s="19">
        <v>15359.269999999997</v>
      </c>
      <c r="C19" s="140">
        <v>12504.619999999999</v>
      </c>
      <c r="D19" s="247">
        <f t="shared" si="3"/>
        <v>2.1233945523990889E-2</v>
      </c>
      <c r="E19" s="215">
        <f t="shared" si="4"/>
        <v>1.6524011856527104E-2</v>
      </c>
      <c r="F19" s="52">
        <f t="shared" si="5"/>
        <v>-0.18585844249108183</v>
      </c>
      <c r="H19" s="19">
        <v>5105.3429999999998</v>
      </c>
      <c r="I19" s="140">
        <v>4354.9669999999996</v>
      </c>
      <c r="J19" s="247">
        <f t="shared" si="6"/>
        <v>2.031266333835105E-2</v>
      </c>
      <c r="K19" s="215">
        <f t="shared" si="7"/>
        <v>1.71983911093209E-2</v>
      </c>
      <c r="L19" s="52">
        <f t="shared" si="0"/>
        <v>-0.14697856735580747</v>
      </c>
      <c r="N19" s="27">
        <f t="shared" si="1"/>
        <v>3.3239489897631858</v>
      </c>
      <c r="O19" s="152">
        <f t="shared" si="2"/>
        <v>3.4826863991068899</v>
      </c>
      <c r="P19" s="52">
        <f t="shared" si="8"/>
        <v>4.7755669486075174E-2</v>
      </c>
    </row>
    <row r="20" spans="1:16" ht="20.100000000000001" customHeight="1" x14ac:dyDescent="0.25">
      <c r="A20" s="8" t="s">
        <v>168</v>
      </c>
      <c r="B20" s="19">
        <v>14803.400000000003</v>
      </c>
      <c r="C20" s="140">
        <v>11846.21</v>
      </c>
      <c r="D20" s="247">
        <f t="shared" si="3"/>
        <v>2.0465464124912635E-2</v>
      </c>
      <c r="E20" s="215">
        <f t="shared" si="4"/>
        <v>1.5653967453222086E-2</v>
      </c>
      <c r="F20" s="52">
        <f t="shared" si="5"/>
        <v>-0.19976424334950102</v>
      </c>
      <c r="H20" s="19">
        <v>4798.6610000000019</v>
      </c>
      <c r="I20" s="140">
        <v>4101.5289999999995</v>
      </c>
      <c r="J20" s="247">
        <f t="shared" si="6"/>
        <v>1.9092465553808044E-2</v>
      </c>
      <c r="K20" s="215">
        <f t="shared" si="7"/>
        <v>1.6197527992341122E-2</v>
      </c>
      <c r="L20" s="52">
        <f t="shared" si="0"/>
        <v>-0.14527635938442038</v>
      </c>
      <c r="N20" s="27">
        <f t="shared" si="1"/>
        <v>3.2415938230406534</v>
      </c>
      <c r="O20" s="152">
        <f t="shared" si="2"/>
        <v>3.4623132630605062</v>
      </c>
      <c r="P20" s="52">
        <f t="shared" si="8"/>
        <v>6.8089789180562868E-2</v>
      </c>
    </row>
    <row r="21" spans="1:16" ht="20.100000000000001" customHeight="1" x14ac:dyDescent="0.25">
      <c r="A21" s="8" t="s">
        <v>172</v>
      </c>
      <c r="B21" s="19">
        <v>7887.7999999999984</v>
      </c>
      <c r="C21" s="140">
        <v>9460.5299999999988</v>
      </c>
      <c r="D21" s="247">
        <f t="shared" si="3"/>
        <v>1.0904757550595525E-2</v>
      </c>
      <c r="E21" s="215">
        <f t="shared" si="4"/>
        <v>1.2501452254369213E-2</v>
      </c>
      <c r="F21" s="52">
        <f t="shared" si="5"/>
        <v>0.19938766195897473</v>
      </c>
      <c r="H21" s="19">
        <v>3388.7620000000002</v>
      </c>
      <c r="I21" s="140">
        <v>3827.5419999999995</v>
      </c>
      <c r="J21" s="247">
        <f t="shared" si="6"/>
        <v>1.3482890697020198E-2</v>
      </c>
      <c r="K21" s="215">
        <f t="shared" si="7"/>
        <v>1.511551391855606E-2</v>
      </c>
      <c r="L21" s="52">
        <f t="shared" si="0"/>
        <v>0.12948091367880049</v>
      </c>
      <c r="N21" s="27">
        <f t="shared" si="1"/>
        <v>4.2962068003752645</v>
      </c>
      <c r="O21" s="152">
        <f t="shared" si="2"/>
        <v>4.0458008166561497</v>
      </c>
      <c r="P21" s="52">
        <f t="shared" si="8"/>
        <v>-5.8285365522265452E-2</v>
      </c>
    </row>
    <row r="22" spans="1:16" ht="20.100000000000001" customHeight="1" x14ac:dyDescent="0.25">
      <c r="A22" s="8" t="s">
        <v>163</v>
      </c>
      <c r="B22" s="19">
        <v>8360.4199999999983</v>
      </c>
      <c r="C22" s="140">
        <v>11922.63</v>
      </c>
      <c r="D22" s="247">
        <f t="shared" si="3"/>
        <v>1.1558147153978276E-2</v>
      </c>
      <c r="E22" s="215">
        <f t="shared" si="4"/>
        <v>1.5754951328467857E-2</v>
      </c>
      <c r="F22" s="52">
        <f t="shared" si="5"/>
        <v>0.42608026869463517</v>
      </c>
      <c r="H22" s="19">
        <v>3034.6130000000003</v>
      </c>
      <c r="I22" s="140">
        <v>3580.4059999999995</v>
      </c>
      <c r="J22" s="247">
        <f t="shared" si="6"/>
        <v>1.2073835632823006E-2</v>
      </c>
      <c r="K22" s="215">
        <f t="shared" si="7"/>
        <v>1.4139538306067347E-2</v>
      </c>
      <c r="L22" s="52">
        <f t="shared" si="0"/>
        <v>0.17985588277648556</v>
      </c>
      <c r="N22" s="27">
        <f t="shared" si="1"/>
        <v>3.6297375012260158</v>
      </c>
      <c r="O22" s="152">
        <f t="shared" si="2"/>
        <v>3.0030337266190426</v>
      </c>
      <c r="P22" s="52">
        <f t="shared" si="8"/>
        <v>-0.17265815348776367</v>
      </c>
    </row>
    <row r="23" spans="1:16" ht="20.100000000000001" customHeight="1" x14ac:dyDescent="0.25">
      <c r="A23" s="8" t="s">
        <v>170</v>
      </c>
      <c r="B23" s="19">
        <v>1540.55</v>
      </c>
      <c r="C23" s="140">
        <v>1531.7799999999995</v>
      </c>
      <c r="D23" s="247">
        <f t="shared" si="3"/>
        <v>2.1297857760807755E-3</v>
      </c>
      <c r="E23" s="215">
        <f t="shared" si="4"/>
        <v>2.0241439469245032E-3</v>
      </c>
      <c r="F23" s="52">
        <f t="shared" si="5"/>
        <v>-5.692772061926219E-3</v>
      </c>
      <c r="H23" s="19">
        <v>3281.5339999999997</v>
      </c>
      <c r="I23" s="140">
        <v>3512.0659999999993</v>
      </c>
      <c r="J23" s="247">
        <f t="shared" si="6"/>
        <v>1.3056261915282179E-2</v>
      </c>
      <c r="K23" s="215">
        <f t="shared" si="7"/>
        <v>1.3869653815918285E-2</v>
      </c>
      <c r="L23" s="52">
        <f t="shared" si="0"/>
        <v>7.025129101206927E-2</v>
      </c>
      <c r="N23" s="27">
        <f t="shared" si="1"/>
        <v>21.301054818084452</v>
      </c>
      <c r="O23" s="152">
        <f t="shared" si="2"/>
        <v>22.92800532713575</v>
      </c>
      <c r="P23" s="52">
        <f t="shared" si="8"/>
        <v>7.6378870574523278E-2</v>
      </c>
    </row>
    <row r="24" spans="1:16" ht="20.100000000000001" customHeight="1" x14ac:dyDescent="0.25">
      <c r="A24" s="8" t="s">
        <v>177</v>
      </c>
      <c r="B24" s="19">
        <v>10365.360000000002</v>
      </c>
      <c r="C24" s="140">
        <v>8166.7999999999993</v>
      </c>
      <c r="D24" s="247">
        <f t="shared" si="3"/>
        <v>1.4329944689855332E-2</v>
      </c>
      <c r="E24" s="215">
        <f t="shared" si="4"/>
        <v>1.0791875325270624E-2</v>
      </c>
      <c r="F24" s="52">
        <f t="shared" ref="F24:F25" si="9">(C24-B24)/B24</f>
        <v>-0.21210647772966906</v>
      </c>
      <c r="H24" s="19">
        <v>3281.6609999999996</v>
      </c>
      <c r="I24" s="140">
        <v>2655.8879999999995</v>
      </c>
      <c r="J24" s="247">
        <f t="shared" si="6"/>
        <v>1.3056767211056424E-2</v>
      </c>
      <c r="K24" s="215">
        <f t="shared" si="7"/>
        <v>1.0488483739728006E-2</v>
      </c>
      <c r="L24" s="52">
        <f t="shared" si="0"/>
        <v>-0.19068788640874246</v>
      </c>
      <c r="N24" s="27">
        <f t="shared" si="1"/>
        <v>3.1659884461321157</v>
      </c>
      <c r="O24" s="152">
        <f t="shared" si="2"/>
        <v>3.2520546603320759</v>
      </c>
      <c r="P24" s="52">
        <f t="shared" ref="P24:P27" si="10">(O24-N24)/N24</f>
        <v>2.7184626749067003E-2</v>
      </c>
    </row>
    <row r="25" spans="1:16" ht="20.100000000000001" customHeight="1" x14ac:dyDescent="0.25">
      <c r="A25" s="8" t="s">
        <v>178</v>
      </c>
      <c r="B25" s="19">
        <v>9180.48</v>
      </c>
      <c r="C25" s="140">
        <v>11790.769999999999</v>
      </c>
      <c r="D25" s="247">
        <f t="shared" si="3"/>
        <v>1.2691867009570632E-2</v>
      </c>
      <c r="E25" s="215">
        <f t="shared" si="4"/>
        <v>1.5580707232813478E-2</v>
      </c>
      <c r="F25" s="52">
        <f t="shared" si="9"/>
        <v>0.2843304489525601</v>
      </c>
      <c r="H25" s="19">
        <v>1843.4750000000004</v>
      </c>
      <c r="I25" s="140">
        <v>2429.043000000001</v>
      </c>
      <c r="J25" s="247">
        <f t="shared" si="6"/>
        <v>7.334646672646032E-3</v>
      </c>
      <c r="K25" s="215">
        <f t="shared" si="7"/>
        <v>9.5926402049333979E-3</v>
      </c>
      <c r="L25" s="52">
        <f t="shared" si="0"/>
        <v>0.31764358073746624</v>
      </c>
      <c r="N25" s="27">
        <f t="shared" si="1"/>
        <v>2.0080377060894423</v>
      </c>
      <c r="O25" s="152">
        <f t="shared" si="2"/>
        <v>2.0601224517143506</v>
      </c>
      <c r="P25" s="52">
        <f t="shared" si="10"/>
        <v>2.5938131274606809E-2</v>
      </c>
    </row>
    <row r="26" spans="1:16" ht="20.100000000000001" customHeight="1" x14ac:dyDescent="0.25">
      <c r="A26" s="8" t="s">
        <v>175</v>
      </c>
      <c r="B26" s="19">
        <v>6468.579999999999</v>
      </c>
      <c r="C26" s="140">
        <v>6716.1999999999989</v>
      </c>
      <c r="D26" s="247">
        <f t="shared" si="3"/>
        <v>8.9427085621632402E-3</v>
      </c>
      <c r="E26" s="215">
        <f t="shared" si="4"/>
        <v>8.8750052725158641E-3</v>
      </c>
      <c r="F26" s="52">
        <f t="shared" si="5"/>
        <v>3.8280426306855589E-2</v>
      </c>
      <c r="H26" s="19">
        <v>2258.7059999999997</v>
      </c>
      <c r="I26" s="140">
        <v>2353.8789999999999</v>
      </c>
      <c r="J26" s="247">
        <f t="shared" si="6"/>
        <v>8.9867291107205809E-3</v>
      </c>
      <c r="K26" s="215">
        <f t="shared" si="7"/>
        <v>9.2958067572078435E-3</v>
      </c>
      <c r="L26" s="52">
        <f t="shared" si="0"/>
        <v>4.2136072600860955E-2</v>
      </c>
      <c r="N26" s="27">
        <f t="shared" si="1"/>
        <v>3.4918111857625633</v>
      </c>
      <c r="O26" s="152">
        <f t="shared" si="2"/>
        <v>3.5047779994639834</v>
      </c>
      <c r="P26" s="52">
        <f t="shared" si="10"/>
        <v>3.7134922284144875E-3</v>
      </c>
    </row>
    <row r="27" spans="1:16" ht="20.100000000000001" customHeight="1" x14ac:dyDescent="0.25">
      <c r="A27" s="8" t="s">
        <v>180</v>
      </c>
      <c r="B27" s="19">
        <v>8353.3499999999985</v>
      </c>
      <c r="C27" s="140">
        <v>10009.48</v>
      </c>
      <c r="D27" s="247">
        <f t="shared" si="3"/>
        <v>1.154837299186936E-2</v>
      </c>
      <c r="E27" s="215">
        <f t="shared" si="4"/>
        <v>1.3226852651073836E-2</v>
      </c>
      <c r="F27" s="52">
        <f t="shared" si="5"/>
        <v>0.19825938096691761</v>
      </c>
      <c r="H27" s="19">
        <v>1823.556</v>
      </c>
      <c r="I27" s="140">
        <v>2323.6169999999993</v>
      </c>
      <c r="J27" s="247">
        <f t="shared" si="6"/>
        <v>7.2553948102272638E-3</v>
      </c>
      <c r="K27" s="215">
        <f t="shared" si="7"/>
        <v>9.1762977662670896E-3</v>
      </c>
      <c r="L27" s="52">
        <f t="shared" si="0"/>
        <v>0.27422300165171742</v>
      </c>
      <c r="N27" s="27">
        <f t="shared" si="1"/>
        <v>2.1830235773671642</v>
      </c>
      <c r="O27" s="152">
        <f t="shared" si="2"/>
        <v>2.3214162973501113</v>
      </c>
      <c r="P27" s="52">
        <f t="shared" si="10"/>
        <v>6.3394972650664475E-2</v>
      </c>
    </row>
    <row r="28" spans="1:16" ht="20.100000000000001" customHeight="1" x14ac:dyDescent="0.25">
      <c r="A28" s="8" t="s">
        <v>173</v>
      </c>
      <c r="B28" s="19">
        <v>8597.8299999999981</v>
      </c>
      <c r="C28" s="140">
        <v>7617.829999999999</v>
      </c>
      <c r="D28" s="247">
        <f t="shared" si="3"/>
        <v>1.1886362688105268E-2</v>
      </c>
      <c r="E28" s="215">
        <f t="shared" si="4"/>
        <v>1.0066448499915061E-2</v>
      </c>
      <c r="F28" s="52">
        <f t="shared" si="5"/>
        <v>-0.11398224900934298</v>
      </c>
      <c r="H28" s="19">
        <v>2511.1180000000004</v>
      </c>
      <c r="I28" s="140">
        <v>2296.1790000000005</v>
      </c>
      <c r="J28" s="247">
        <f t="shared" si="6"/>
        <v>9.9910024726788029E-3</v>
      </c>
      <c r="K28" s="215">
        <f t="shared" si="7"/>
        <v>9.0679411575356056E-3</v>
      </c>
      <c r="L28" s="52">
        <f t="shared" si="0"/>
        <v>-8.5594942173167418E-2</v>
      </c>
      <c r="N28" s="27">
        <f t="shared" si="1"/>
        <v>2.9206416037535066</v>
      </c>
      <c r="O28" s="152">
        <f t="shared" si="2"/>
        <v>3.014216646997899</v>
      </c>
      <c r="P28" s="52">
        <f t="shared" si="8"/>
        <v>3.2039207797400784E-2</v>
      </c>
    </row>
    <row r="29" spans="1:16" ht="20.100000000000001" customHeight="1" x14ac:dyDescent="0.25">
      <c r="A29" s="8" t="s">
        <v>179</v>
      </c>
      <c r="B29" s="19">
        <v>4031.7500000000005</v>
      </c>
      <c r="C29" s="140">
        <v>4119.32</v>
      </c>
      <c r="D29" s="247">
        <f t="shared" si="3"/>
        <v>5.5738299975422205E-3</v>
      </c>
      <c r="E29" s="215">
        <f t="shared" si="4"/>
        <v>5.4434035197254479E-3</v>
      </c>
      <c r="F29" s="52">
        <f>(C29-B29)/B29</f>
        <v>2.1720096732188068E-2</v>
      </c>
      <c r="H29" s="19">
        <v>2149.0280000000002</v>
      </c>
      <c r="I29" s="140">
        <v>2287.2349999999997</v>
      </c>
      <c r="J29" s="247">
        <f t="shared" si="6"/>
        <v>8.5503524971172144E-3</v>
      </c>
      <c r="K29" s="215">
        <f t="shared" si="7"/>
        <v>9.0326200150144843E-3</v>
      </c>
      <c r="L29" s="52">
        <f t="shared" si="0"/>
        <v>6.431140031679411E-2</v>
      </c>
      <c r="N29" s="27">
        <f t="shared" si="1"/>
        <v>5.3302610528926646</v>
      </c>
      <c r="O29" s="152">
        <f t="shared" si="2"/>
        <v>5.5524576871910893</v>
      </c>
      <c r="P29" s="52">
        <f>(O29-N29)/N29</f>
        <v>4.1685882191049808E-2</v>
      </c>
    </row>
    <row r="30" spans="1:16" ht="20.100000000000001" customHeight="1" x14ac:dyDescent="0.25">
      <c r="A30" s="8" t="s">
        <v>194</v>
      </c>
      <c r="B30" s="19">
        <v>1987.7899999999997</v>
      </c>
      <c r="C30" s="140">
        <v>2057.0100000000002</v>
      </c>
      <c r="D30" s="247">
        <f t="shared" si="3"/>
        <v>2.7480879347217581E-3</v>
      </c>
      <c r="E30" s="215">
        <f t="shared" si="4"/>
        <v>2.7181999636130346E-3</v>
      </c>
      <c r="F30" s="52">
        <f t="shared" si="5"/>
        <v>3.4822591923694399E-2</v>
      </c>
      <c r="H30" s="19">
        <v>1599.5509999999999</v>
      </c>
      <c r="I30" s="140">
        <v>1637.0720000000001</v>
      </c>
      <c r="J30" s="247">
        <f t="shared" si="6"/>
        <v>6.3641445747176558E-3</v>
      </c>
      <c r="K30" s="215">
        <f t="shared" si="7"/>
        <v>6.465032807393991E-3</v>
      </c>
      <c r="L30" s="52">
        <f t="shared" si="0"/>
        <v>2.3457207678905009E-2</v>
      </c>
      <c r="N30" s="27">
        <f t="shared" si="1"/>
        <v>8.0468812097857416</v>
      </c>
      <c r="O30" s="152">
        <f t="shared" si="2"/>
        <v>7.9585028755329335</v>
      </c>
      <c r="P30" s="52">
        <f t="shared" si="8"/>
        <v>-1.0982930150047704E-2</v>
      </c>
    </row>
    <row r="31" spans="1:16" ht="20.100000000000001" customHeight="1" x14ac:dyDescent="0.25">
      <c r="A31" s="8" t="s">
        <v>169</v>
      </c>
      <c r="B31" s="19">
        <v>4152.2</v>
      </c>
      <c r="C31" s="140">
        <v>4440.66</v>
      </c>
      <c r="D31" s="247">
        <f t="shared" si="3"/>
        <v>5.7403501992422156E-3</v>
      </c>
      <c r="E31" s="215">
        <f t="shared" si="4"/>
        <v>5.8680326543953873E-3</v>
      </c>
      <c r="F31" s="52">
        <f t="shared" si="5"/>
        <v>6.9471605413997412E-2</v>
      </c>
      <c r="H31" s="19">
        <v>1470.0279999999996</v>
      </c>
      <c r="I31" s="140">
        <v>1490.038</v>
      </c>
      <c r="J31" s="247">
        <f t="shared" si="6"/>
        <v>5.84881052300492E-3</v>
      </c>
      <c r="K31" s="215">
        <f t="shared" si="7"/>
        <v>5.8843743917578011E-3</v>
      </c>
      <c r="L31" s="52">
        <f t="shared" si="0"/>
        <v>1.3611985622042881E-2</v>
      </c>
      <c r="N31" s="27">
        <f t="shared" si="1"/>
        <v>3.5403593275853757</v>
      </c>
      <c r="O31" s="152">
        <f t="shared" si="2"/>
        <v>3.3554426594244999</v>
      </c>
      <c r="P31" s="52">
        <f t="shared" si="8"/>
        <v>-5.2231045227545916E-2</v>
      </c>
    </row>
    <row r="32" spans="1:16" ht="20.100000000000001" customHeight="1" thickBot="1" x14ac:dyDescent="0.3">
      <c r="A32" s="8" t="s">
        <v>17</v>
      </c>
      <c r="B32" s="19">
        <f>B33-SUM(B7:B31)</f>
        <v>46287.849999999977</v>
      </c>
      <c r="C32" s="140">
        <f>C33-SUM(C7:C31)</f>
        <v>45778.889999999781</v>
      </c>
      <c r="D32" s="247">
        <f t="shared" si="3"/>
        <v>6.3992213518133445E-2</v>
      </c>
      <c r="E32" s="215">
        <f t="shared" si="4"/>
        <v>6.0493715213948647E-2</v>
      </c>
      <c r="F32" s="52">
        <f t="shared" si="5"/>
        <v>-1.099554202669158E-2</v>
      </c>
      <c r="H32" s="19">
        <f>H33-SUM(H7:H31)</f>
        <v>15057.388999999879</v>
      </c>
      <c r="I32" s="140">
        <f>I33-SUM(I7:I31)</f>
        <v>15977.356000000087</v>
      </c>
      <c r="J32" s="247">
        <f t="shared" si="6"/>
        <v>5.9908937266622032E-2</v>
      </c>
      <c r="K32" s="215">
        <f t="shared" si="7"/>
        <v>6.3096877055751843E-2</v>
      </c>
      <c r="L32" s="52">
        <f t="shared" si="0"/>
        <v>6.1097378835083246E-2</v>
      </c>
      <c r="N32" s="27">
        <f t="shared" si="1"/>
        <v>3.2529894994042468</v>
      </c>
      <c r="O32" s="152">
        <f t="shared" si="2"/>
        <v>3.4901143299892512</v>
      </c>
      <c r="P32" s="52">
        <f t="shared" si="8"/>
        <v>7.2894434681830836E-2</v>
      </c>
    </row>
    <row r="33" spans="1:16" ht="26.25" customHeight="1" thickBot="1" x14ac:dyDescent="0.3">
      <c r="A33" s="12" t="s">
        <v>18</v>
      </c>
      <c r="B33" s="17">
        <v>723335.66</v>
      </c>
      <c r="C33" s="145">
        <v>756754.47999999975</v>
      </c>
      <c r="D33" s="243">
        <f>SUM(D7:D32)</f>
        <v>1.0000000000000004</v>
      </c>
      <c r="E33" s="244">
        <f>SUM(E7:E32)</f>
        <v>0.99999999999999989</v>
      </c>
      <c r="F33" s="57">
        <f t="shared" si="5"/>
        <v>4.6200985030932548E-2</v>
      </c>
      <c r="G33" s="1"/>
      <c r="H33" s="17">
        <v>251337.94199999986</v>
      </c>
      <c r="I33" s="145">
        <v>253219.44200000004</v>
      </c>
      <c r="J33" s="243">
        <f>SUM(J7:J32)</f>
        <v>1.0000000000000002</v>
      </c>
      <c r="K33" s="244">
        <f>SUM(K7:K32)</f>
        <v>1.0000000000000002</v>
      </c>
      <c r="L33" s="57">
        <f t="shared" si="0"/>
        <v>7.485937001903897E-3</v>
      </c>
      <c r="N33" s="29">
        <f t="shared" si="1"/>
        <v>3.4747069154588601</v>
      </c>
      <c r="O33" s="146">
        <f t="shared" si="2"/>
        <v>3.3461241220534315</v>
      </c>
      <c r="P33" s="57">
        <f t="shared" si="8"/>
        <v>-3.7005363771363826E-2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71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4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L5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162</v>
      </c>
      <c r="B39" s="39">
        <v>58692.180000000008</v>
      </c>
      <c r="C39" s="147">
        <v>56918.709999999985</v>
      </c>
      <c r="D39" s="247">
        <f t="shared" ref="D39:D61" si="11">B39/$B$62</f>
        <v>0.22030096520819131</v>
      </c>
      <c r="E39" s="246">
        <f t="shared" ref="E39:E61" si="12">C39/$C$62</f>
        <v>0.21419816006685294</v>
      </c>
      <c r="F39" s="52">
        <f>(C39-B39)/B39</f>
        <v>-3.0216461545644117E-2</v>
      </c>
      <c r="H39" s="39">
        <v>14881.929999999995</v>
      </c>
      <c r="I39" s="147">
        <v>14589.630999999998</v>
      </c>
      <c r="J39" s="247">
        <f t="shared" ref="J39:J61" si="13">H39/$H$62</f>
        <v>0.20604393588467365</v>
      </c>
      <c r="K39" s="246">
        <f t="shared" ref="K39:K61" si="14">I39/$I$62</f>
        <v>0.19819167730938064</v>
      </c>
      <c r="L39" s="52">
        <f t="shared" ref="L39:L62" si="15">(I39-H39)/H39</f>
        <v>-1.9641202451563564E-2</v>
      </c>
      <c r="N39" s="27">
        <f t="shared" ref="N39:N62" si="16">(H39/B39)*10</f>
        <v>2.5355899201563128</v>
      </c>
      <c r="O39" s="151">
        <f t="shared" ref="O39:O62" si="17">(I39/C39)*10</f>
        <v>2.5632399258521499</v>
      </c>
      <c r="P39" s="61">
        <f t="shared" si="8"/>
        <v>1.0904762428670852E-2</v>
      </c>
    </row>
    <row r="40" spans="1:16" ht="20.100000000000001" customHeight="1" x14ac:dyDescent="0.25">
      <c r="A40" s="38" t="s">
        <v>166</v>
      </c>
      <c r="B40" s="19">
        <v>34814.780000000006</v>
      </c>
      <c r="C40" s="140">
        <v>42358.539999999994</v>
      </c>
      <c r="D40" s="247">
        <f t="shared" si="11"/>
        <v>0.13067719818058957</v>
      </c>
      <c r="E40" s="215">
        <f t="shared" si="12"/>
        <v>0.1594049009740065</v>
      </c>
      <c r="F40" s="52">
        <f t="shared" ref="F40:F62" si="18">(C40-B40)/B40</f>
        <v>0.21668268476779076</v>
      </c>
      <c r="H40" s="19">
        <v>8194.3380000000016</v>
      </c>
      <c r="I40" s="140">
        <v>10499.138999999999</v>
      </c>
      <c r="J40" s="247">
        <f t="shared" si="13"/>
        <v>0.11345260013246575</v>
      </c>
      <c r="K40" s="215">
        <f t="shared" si="14"/>
        <v>0.14262471536904076</v>
      </c>
      <c r="L40" s="52">
        <f t="shared" si="15"/>
        <v>0.28126750446466781</v>
      </c>
      <c r="N40" s="27">
        <f t="shared" si="16"/>
        <v>2.3536951834824178</v>
      </c>
      <c r="O40" s="152">
        <f t="shared" si="17"/>
        <v>2.4786357131289232</v>
      </c>
      <c r="P40" s="52">
        <f t="shared" si="8"/>
        <v>5.3082714585687849E-2</v>
      </c>
    </row>
    <row r="41" spans="1:16" ht="20.100000000000001" customHeight="1" x14ac:dyDescent="0.25">
      <c r="A41" s="38" t="s">
        <v>155</v>
      </c>
      <c r="B41" s="19">
        <v>32821.03</v>
      </c>
      <c r="C41" s="140">
        <v>34574.520000000004</v>
      </c>
      <c r="D41" s="247">
        <f t="shared" si="11"/>
        <v>0.12319366205390568</v>
      </c>
      <c r="E41" s="215">
        <f t="shared" si="12"/>
        <v>0.13011184844481913</v>
      </c>
      <c r="F41" s="52">
        <f t="shared" si="18"/>
        <v>5.3425806563657668E-2</v>
      </c>
      <c r="H41" s="19">
        <v>9053.7820000000011</v>
      </c>
      <c r="I41" s="140">
        <v>9940.724000000002</v>
      </c>
      <c r="J41" s="247">
        <f t="shared" si="13"/>
        <v>0.12535181108376489</v>
      </c>
      <c r="K41" s="215">
        <f t="shared" si="14"/>
        <v>0.13503897139205345</v>
      </c>
      <c r="L41" s="52">
        <f t="shared" si="15"/>
        <v>9.7963701798872649E-2</v>
      </c>
      <c r="N41" s="27">
        <f t="shared" si="16"/>
        <v>2.7585307347149075</v>
      </c>
      <c r="O41" s="152">
        <f t="shared" si="17"/>
        <v>2.8751589320690503</v>
      </c>
      <c r="P41" s="52">
        <f t="shared" si="8"/>
        <v>4.2279100205927636E-2</v>
      </c>
    </row>
    <row r="42" spans="1:16" ht="20.100000000000001" customHeight="1" x14ac:dyDescent="0.25">
      <c r="A42" s="38" t="s">
        <v>164</v>
      </c>
      <c r="B42" s="19">
        <v>47185.919999999998</v>
      </c>
      <c r="C42" s="140">
        <v>39607.03</v>
      </c>
      <c r="D42" s="247">
        <f t="shared" si="11"/>
        <v>0.1771122442587155</v>
      </c>
      <c r="E42" s="215">
        <f t="shared" si="12"/>
        <v>0.14905033778370325</v>
      </c>
      <c r="F42" s="52">
        <f t="shared" si="18"/>
        <v>-0.16061761644151476</v>
      </c>
      <c r="H42" s="19">
        <v>10661.317000000001</v>
      </c>
      <c r="I42" s="140">
        <v>9464.7699999999986</v>
      </c>
      <c r="J42" s="247">
        <f t="shared" si="13"/>
        <v>0.14760852365211921</v>
      </c>
      <c r="K42" s="215">
        <f t="shared" si="14"/>
        <v>0.12857341228489649</v>
      </c>
      <c r="L42" s="52">
        <f t="shared" si="15"/>
        <v>-0.11223256939081749</v>
      </c>
      <c r="N42" s="27">
        <f t="shared" si="16"/>
        <v>2.2594276004367408</v>
      </c>
      <c r="O42" s="152">
        <f t="shared" si="17"/>
        <v>2.389669207713883</v>
      </c>
      <c r="P42" s="52">
        <f t="shared" si="8"/>
        <v>5.7643629409487099E-2</v>
      </c>
    </row>
    <row r="43" spans="1:16" ht="20.100000000000001" customHeight="1" x14ac:dyDescent="0.25">
      <c r="A43" s="38" t="s">
        <v>161</v>
      </c>
      <c r="B43" s="19">
        <v>15359.269999999997</v>
      </c>
      <c r="C43" s="140">
        <v>12504.619999999999</v>
      </c>
      <c r="D43" s="247">
        <f t="shared" si="11"/>
        <v>5.7650985291280973E-2</v>
      </c>
      <c r="E43" s="215">
        <f t="shared" si="12"/>
        <v>4.7057753001344745E-2</v>
      </c>
      <c r="F43" s="52">
        <f t="shared" si="18"/>
        <v>-0.18585844249108183</v>
      </c>
      <c r="H43" s="19">
        <v>5105.3429999999998</v>
      </c>
      <c r="I43" s="140">
        <v>4354.9669999999996</v>
      </c>
      <c r="J43" s="247">
        <f t="shared" si="13"/>
        <v>7.0684713996186505E-2</v>
      </c>
      <c r="K43" s="215">
        <f t="shared" si="14"/>
        <v>5.9159701459002054E-2</v>
      </c>
      <c r="L43" s="52">
        <f t="shared" si="15"/>
        <v>-0.14697856735580747</v>
      </c>
      <c r="N43" s="27">
        <f t="shared" si="16"/>
        <v>3.3239489897631858</v>
      </c>
      <c r="O43" s="152">
        <f t="shared" si="17"/>
        <v>3.4826863991068899</v>
      </c>
      <c r="P43" s="52">
        <f t="shared" si="8"/>
        <v>4.7755669486075174E-2</v>
      </c>
    </row>
    <row r="44" spans="1:16" ht="20.100000000000001" customHeight="1" x14ac:dyDescent="0.25">
      <c r="A44" s="38" t="s">
        <v>168</v>
      </c>
      <c r="B44" s="19">
        <v>14803.400000000003</v>
      </c>
      <c r="C44" s="140">
        <v>11846.21</v>
      </c>
      <c r="D44" s="247">
        <f t="shared" si="11"/>
        <v>5.5564528500439747E-2</v>
      </c>
      <c r="E44" s="215">
        <f t="shared" si="12"/>
        <v>4.4580005164655954E-2</v>
      </c>
      <c r="F44" s="52">
        <f t="shared" si="18"/>
        <v>-0.19976424334950102</v>
      </c>
      <c r="H44" s="19">
        <v>4798.6610000000019</v>
      </c>
      <c r="I44" s="140">
        <v>4101.5289999999995</v>
      </c>
      <c r="J44" s="247">
        <f t="shared" si="13"/>
        <v>6.6438627208721235E-2</v>
      </c>
      <c r="K44" s="215">
        <f t="shared" si="14"/>
        <v>5.5716893185514198E-2</v>
      </c>
      <c r="L44" s="52">
        <f t="shared" si="15"/>
        <v>-0.14527635938442038</v>
      </c>
      <c r="N44" s="27">
        <f t="shared" si="16"/>
        <v>3.2415938230406534</v>
      </c>
      <c r="O44" s="152">
        <f t="shared" si="17"/>
        <v>3.4623132630605062</v>
      </c>
      <c r="P44" s="52">
        <f t="shared" si="8"/>
        <v>6.8089789180562868E-2</v>
      </c>
    </row>
    <row r="45" spans="1:16" ht="20.100000000000001" customHeight="1" x14ac:dyDescent="0.25">
      <c r="A45" s="38" t="s">
        <v>172</v>
      </c>
      <c r="B45" s="19">
        <v>7887.7999999999984</v>
      </c>
      <c r="C45" s="140">
        <v>9460.5299999999988</v>
      </c>
      <c r="D45" s="247">
        <f t="shared" si="11"/>
        <v>2.9606839503476798E-2</v>
      </c>
      <c r="E45" s="215">
        <f t="shared" si="12"/>
        <v>3.5602144167660589E-2</v>
      </c>
      <c r="F45" s="52">
        <f t="shared" si="18"/>
        <v>0.19938766195897473</v>
      </c>
      <c r="H45" s="19">
        <v>3388.7620000000002</v>
      </c>
      <c r="I45" s="140">
        <v>3827.5419999999995</v>
      </c>
      <c r="J45" s="247">
        <f t="shared" si="13"/>
        <v>4.6918233068991642E-2</v>
      </c>
      <c r="K45" s="215">
        <f t="shared" si="14"/>
        <v>5.1994938662403553E-2</v>
      </c>
      <c r="L45" s="52">
        <f t="shared" si="15"/>
        <v>0.12948091367880049</v>
      </c>
      <c r="N45" s="27">
        <f t="shared" si="16"/>
        <v>4.2962068003752645</v>
      </c>
      <c r="O45" s="152">
        <f t="shared" si="17"/>
        <v>4.0458008166561497</v>
      </c>
      <c r="P45" s="52">
        <f t="shared" si="8"/>
        <v>-5.8285365522265452E-2</v>
      </c>
    </row>
    <row r="46" spans="1:16" ht="20.100000000000001" customHeight="1" x14ac:dyDescent="0.25">
      <c r="A46" s="38" t="s">
        <v>163</v>
      </c>
      <c r="B46" s="19">
        <v>8360.4199999999983</v>
      </c>
      <c r="C46" s="140">
        <v>11922.63</v>
      </c>
      <c r="D46" s="247">
        <f t="shared" si="11"/>
        <v>3.1380817607147428E-2</v>
      </c>
      <c r="E46" s="215">
        <f t="shared" si="12"/>
        <v>4.4867591151624191E-2</v>
      </c>
      <c r="F46" s="52">
        <f t="shared" si="18"/>
        <v>0.42608026869463517</v>
      </c>
      <c r="H46" s="19">
        <v>3034.6130000000003</v>
      </c>
      <c r="I46" s="140">
        <v>3580.4059999999995</v>
      </c>
      <c r="J46" s="247">
        <f t="shared" si="13"/>
        <v>4.2014954136109867E-2</v>
      </c>
      <c r="K46" s="215">
        <f t="shared" si="14"/>
        <v>4.8637739404688872E-2</v>
      </c>
      <c r="L46" s="52">
        <f t="shared" si="15"/>
        <v>0.17985588277648556</v>
      </c>
      <c r="N46" s="27">
        <f t="shared" si="16"/>
        <v>3.6297375012260158</v>
      </c>
      <c r="O46" s="152">
        <f t="shared" si="17"/>
        <v>3.0030337266190426</v>
      </c>
      <c r="P46" s="52">
        <f t="shared" si="8"/>
        <v>-0.17265815348776367</v>
      </c>
    </row>
    <row r="47" spans="1:16" ht="20.100000000000001" customHeight="1" x14ac:dyDescent="0.25">
      <c r="A47" s="38" t="s">
        <v>177</v>
      </c>
      <c r="B47" s="19">
        <v>10365.360000000002</v>
      </c>
      <c r="C47" s="140">
        <v>8166.7999999999993</v>
      </c>
      <c r="D47" s="247">
        <f t="shared" si="11"/>
        <v>3.890635537358432E-2</v>
      </c>
      <c r="E47" s="215">
        <f t="shared" si="12"/>
        <v>3.0733541459986968E-2</v>
      </c>
      <c r="F47" s="52">
        <f t="shared" si="18"/>
        <v>-0.21210647772966906</v>
      </c>
      <c r="H47" s="19">
        <v>3281.6609999999996</v>
      </c>
      <c r="I47" s="140">
        <v>2655.8879999999995</v>
      </c>
      <c r="J47" s="247">
        <f t="shared" si="13"/>
        <v>4.5435393707619523E-2</v>
      </c>
      <c r="K47" s="215">
        <f t="shared" si="14"/>
        <v>3.60786984582308E-2</v>
      </c>
      <c r="L47" s="52">
        <f t="shared" si="15"/>
        <v>-0.19068788640874246</v>
      </c>
      <c r="N47" s="27">
        <f t="shared" si="16"/>
        <v>3.1659884461321157</v>
      </c>
      <c r="O47" s="152">
        <f t="shared" si="17"/>
        <v>3.2520546603320759</v>
      </c>
      <c r="P47" s="52">
        <f t="shared" si="8"/>
        <v>2.7184626749067003E-2</v>
      </c>
    </row>
    <row r="48" spans="1:16" ht="20.100000000000001" customHeight="1" x14ac:dyDescent="0.25">
      <c r="A48" s="38" t="s">
        <v>180</v>
      </c>
      <c r="B48" s="19">
        <v>8353.3499999999985</v>
      </c>
      <c r="C48" s="140">
        <v>10009.48</v>
      </c>
      <c r="D48" s="247">
        <f t="shared" si="11"/>
        <v>3.1354280378098828E-2</v>
      </c>
      <c r="E48" s="215">
        <f t="shared" si="12"/>
        <v>3.7667968919639319E-2</v>
      </c>
      <c r="F48" s="52">
        <f t="shared" si="18"/>
        <v>0.19825938096691761</v>
      </c>
      <c r="H48" s="19">
        <v>1823.556</v>
      </c>
      <c r="I48" s="140">
        <v>2323.6169999999993</v>
      </c>
      <c r="J48" s="247">
        <f t="shared" si="13"/>
        <v>2.5247575787959768E-2</v>
      </c>
      <c r="K48" s="215">
        <f t="shared" si="14"/>
        <v>3.1564989591209749E-2</v>
      </c>
      <c r="L48" s="52">
        <f t="shared" si="15"/>
        <v>0.27422300165171742</v>
      </c>
      <c r="N48" s="27">
        <f t="shared" si="16"/>
        <v>2.1830235773671642</v>
      </c>
      <c r="O48" s="152">
        <f t="shared" si="17"/>
        <v>2.3214162973501113</v>
      </c>
      <c r="P48" s="52">
        <f t="shared" si="8"/>
        <v>6.3394972650664475E-2</v>
      </c>
    </row>
    <row r="49" spans="1:16" ht="20.100000000000001" customHeight="1" x14ac:dyDescent="0.25">
      <c r="A49" s="38" t="s">
        <v>173</v>
      </c>
      <c r="B49" s="19">
        <v>8597.8299999999981</v>
      </c>
      <c r="C49" s="140">
        <v>7617.829999999999</v>
      </c>
      <c r="D49" s="247">
        <f t="shared" si="11"/>
        <v>3.2271935506500912E-2</v>
      </c>
      <c r="E49" s="215">
        <f t="shared" si="12"/>
        <v>2.8667641443421231E-2</v>
      </c>
      <c r="F49" s="52">
        <f t="shared" si="18"/>
        <v>-0.11398224900934298</v>
      </c>
      <c r="H49" s="19">
        <v>2511.1180000000004</v>
      </c>
      <c r="I49" s="140">
        <v>2296.1790000000005</v>
      </c>
      <c r="J49" s="247">
        <f t="shared" si="13"/>
        <v>3.4767038696650918E-2</v>
      </c>
      <c r="K49" s="215">
        <f t="shared" si="14"/>
        <v>3.1192260271186881E-2</v>
      </c>
      <c r="L49" s="52">
        <f t="shared" si="15"/>
        <v>-8.5594942173167418E-2</v>
      </c>
      <c r="N49" s="27">
        <f t="shared" si="16"/>
        <v>2.9206416037535066</v>
      </c>
      <c r="O49" s="152">
        <f t="shared" si="17"/>
        <v>3.014216646997899</v>
      </c>
      <c r="P49" s="52">
        <f t="shared" si="8"/>
        <v>3.2039207797400784E-2</v>
      </c>
    </row>
    <row r="50" spans="1:16" ht="20.100000000000001" customHeight="1" x14ac:dyDescent="0.25">
      <c r="A50" s="38" t="s">
        <v>169</v>
      </c>
      <c r="B50" s="19">
        <v>4152.2</v>
      </c>
      <c r="C50" s="140">
        <v>4440.66</v>
      </c>
      <c r="D50" s="247">
        <f t="shared" si="11"/>
        <v>1.5585273331770124E-2</v>
      </c>
      <c r="E50" s="215">
        <f t="shared" si="12"/>
        <v>1.6711222047767271E-2</v>
      </c>
      <c r="F50" s="52">
        <f t="shared" si="18"/>
        <v>6.9471605413997412E-2</v>
      </c>
      <c r="H50" s="19">
        <v>1470.0279999999996</v>
      </c>
      <c r="I50" s="140">
        <v>1490.038</v>
      </c>
      <c r="J50" s="247">
        <f t="shared" si="13"/>
        <v>2.0352894750927806E-2</v>
      </c>
      <c r="K50" s="215">
        <f t="shared" si="14"/>
        <v>2.0241302228597487E-2</v>
      </c>
      <c r="L50" s="52">
        <f t="shared" si="15"/>
        <v>1.3611985622042881E-2</v>
      </c>
      <c r="N50" s="27">
        <f t="shared" si="16"/>
        <v>3.5403593275853757</v>
      </c>
      <c r="O50" s="152">
        <f t="shared" si="17"/>
        <v>3.3554426594244999</v>
      </c>
      <c r="P50" s="52">
        <f t="shared" si="8"/>
        <v>-5.2231045227545916E-2</v>
      </c>
    </row>
    <row r="51" spans="1:16" ht="20.100000000000001" customHeight="1" x14ac:dyDescent="0.25">
      <c r="A51" s="38" t="s">
        <v>183</v>
      </c>
      <c r="B51" s="19">
        <v>4257.3499999999995</v>
      </c>
      <c r="C51" s="140">
        <v>5920.7499999999982</v>
      </c>
      <c r="D51" s="247">
        <f t="shared" si="11"/>
        <v>1.5979953619529773E-2</v>
      </c>
      <c r="E51" s="215">
        <f t="shared" si="12"/>
        <v>2.2281140177207451E-2</v>
      </c>
      <c r="F51" s="52">
        <f t="shared" si="18"/>
        <v>0.39071253244389093</v>
      </c>
      <c r="H51" s="19">
        <v>712.37599999999998</v>
      </c>
      <c r="I51" s="140">
        <v>1036.7210000000002</v>
      </c>
      <c r="J51" s="247">
        <f t="shared" si="13"/>
        <v>9.8630187663683623E-3</v>
      </c>
      <c r="K51" s="215">
        <f t="shared" si="14"/>
        <v>1.4083253640332541E-2</v>
      </c>
      <c r="L51" s="52">
        <f t="shared" si="15"/>
        <v>0.45530029085763735</v>
      </c>
      <c r="N51" s="27">
        <f t="shared" si="16"/>
        <v>1.6732850247219515</v>
      </c>
      <c r="O51" s="152">
        <f t="shared" si="17"/>
        <v>1.7509960731326277</v>
      </c>
      <c r="P51" s="52">
        <f t="shared" si="8"/>
        <v>4.6442206356080554E-2</v>
      </c>
    </row>
    <row r="52" spans="1:16" ht="20.100000000000001" customHeight="1" x14ac:dyDescent="0.25">
      <c r="A52" s="38" t="s">
        <v>184</v>
      </c>
      <c r="B52" s="19">
        <v>2651.0899999999997</v>
      </c>
      <c r="C52" s="140">
        <v>2963.2300000000005</v>
      </c>
      <c r="D52" s="247">
        <f t="shared" si="11"/>
        <v>9.9508603335876043E-3</v>
      </c>
      <c r="E52" s="215">
        <f t="shared" si="12"/>
        <v>1.1151314108399521E-2</v>
      </c>
      <c r="F52" s="52">
        <f t="shared" si="18"/>
        <v>0.1177402502366954</v>
      </c>
      <c r="H52" s="19">
        <v>752.20000000000039</v>
      </c>
      <c r="I52" s="140">
        <v>813.55399999999986</v>
      </c>
      <c r="J52" s="247">
        <f t="shared" si="13"/>
        <v>1.0414391720190302E-2</v>
      </c>
      <c r="K52" s="215">
        <f t="shared" si="14"/>
        <v>1.1051659349147066E-2</v>
      </c>
      <c r="L52" s="52">
        <f t="shared" si="15"/>
        <v>8.1566072852963897E-2</v>
      </c>
      <c r="N52" s="27">
        <f t="shared" si="16"/>
        <v>2.837323515987765</v>
      </c>
      <c r="O52" s="152">
        <f t="shared" si="17"/>
        <v>2.7454973120547499</v>
      </c>
      <c r="P52" s="52">
        <f t="shared" si="8"/>
        <v>-3.2363670697258297E-2</v>
      </c>
    </row>
    <row r="53" spans="1:16" ht="20.100000000000001" customHeight="1" x14ac:dyDescent="0.25">
      <c r="A53" s="38" t="s">
        <v>186</v>
      </c>
      <c r="B53" s="19">
        <v>3405.72</v>
      </c>
      <c r="C53" s="140">
        <v>2446.2000000000003</v>
      </c>
      <c r="D53" s="247">
        <f t="shared" si="11"/>
        <v>1.2783362335984814E-2</v>
      </c>
      <c r="E53" s="215">
        <f t="shared" si="12"/>
        <v>9.2056116372900201E-3</v>
      </c>
      <c r="F53" s="52">
        <f t="shared" si="18"/>
        <v>-0.28173778231915708</v>
      </c>
      <c r="H53" s="19">
        <v>845.14300000000014</v>
      </c>
      <c r="I53" s="140">
        <v>659.79</v>
      </c>
      <c r="J53" s="247">
        <f t="shared" si="13"/>
        <v>1.1701210132380735E-2</v>
      </c>
      <c r="K53" s="215">
        <f t="shared" si="14"/>
        <v>8.9628645694984511E-3</v>
      </c>
      <c r="L53" s="52">
        <f t="shared" si="15"/>
        <v>-0.21931554778303808</v>
      </c>
      <c r="N53" s="27">
        <f t="shared" si="16"/>
        <v>2.481539879966645</v>
      </c>
      <c r="O53" s="152">
        <f t="shared" si="17"/>
        <v>2.697203826342899</v>
      </c>
      <c r="P53" s="52">
        <f t="shared" si="8"/>
        <v>8.6907306272729634E-2</v>
      </c>
    </row>
    <row r="54" spans="1:16" ht="20.100000000000001" customHeight="1" x14ac:dyDescent="0.25">
      <c r="A54" s="38" t="s">
        <v>182</v>
      </c>
      <c r="B54" s="19">
        <v>1202.2299999999998</v>
      </c>
      <c r="C54" s="140">
        <v>1182.9499999999998</v>
      </c>
      <c r="D54" s="247">
        <f t="shared" si="11"/>
        <v>4.5125675925181815E-3</v>
      </c>
      <c r="E54" s="215">
        <f t="shared" si="12"/>
        <v>4.4517121602208436E-3</v>
      </c>
      <c r="F54" s="52">
        <f>(C54-B54)/B54</f>
        <v>-1.6036864826197962E-2</v>
      </c>
      <c r="H54" s="19">
        <v>438.33499999999998</v>
      </c>
      <c r="I54" s="140">
        <v>566.95499999999993</v>
      </c>
      <c r="J54" s="247">
        <f t="shared" si="13"/>
        <v>6.0688545528710626E-3</v>
      </c>
      <c r="K54" s="215">
        <f t="shared" si="14"/>
        <v>7.7017549250519022E-3</v>
      </c>
      <c r="L54" s="52">
        <f t="shared" si="15"/>
        <v>0.29342854209679803</v>
      </c>
      <c r="N54" s="27">
        <f t="shared" si="16"/>
        <v>3.6460161533150899</v>
      </c>
      <c r="O54" s="152">
        <f t="shared" si="17"/>
        <v>4.7927215858658441</v>
      </c>
      <c r="P54" s="52">
        <f t="shared" si="8"/>
        <v>0.31450914760981741</v>
      </c>
    </row>
    <row r="55" spans="1:16" ht="20.100000000000001" customHeight="1" x14ac:dyDescent="0.25">
      <c r="A55" s="38" t="s">
        <v>181</v>
      </c>
      <c r="B55" s="19">
        <v>847.51</v>
      </c>
      <c r="C55" s="140">
        <v>1173.8000000000004</v>
      </c>
      <c r="D55" s="247">
        <f t="shared" si="11"/>
        <v>3.1811268728405419E-3</v>
      </c>
      <c r="E55" s="215">
        <f t="shared" si="12"/>
        <v>4.4172786116634076E-3</v>
      </c>
      <c r="F55" s="52">
        <f>(C55-B55)/B55</f>
        <v>0.3849984070984418</v>
      </c>
      <c r="H55" s="19">
        <v>308.77300000000008</v>
      </c>
      <c r="I55" s="140">
        <v>429.19900000000001</v>
      </c>
      <c r="J55" s="247">
        <f t="shared" si="13"/>
        <v>4.2750371903992543E-3</v>
      </c>
      <c r="K55" s="215">
        <f t="shared" si="14"/>
        <v>5.8304195431336733E-3</v>
      </c>
      <c r="L55" s="52">
        <f t="shared" si="15"/>
        <v>0.3900146709718787</v>
      </c>
      <c r="N55" s="27">
        <f t="shared" ref="N55:N56" si="19">(H55/B55)*10</f>
        <v>3.6432962442921033</v>
      </c>
      <c r="O55" s="152">
        <f t="shared" ref="O55:O56" si="20">(I55/C55)*10</f>
        <v>3.6564917362412661</v>
      </c>
      <c r="P55" s="52">
        <f t="shared" ref="P55:P56" si="21">(O55-N55)/N55</f>
        <v>3.6218553376865755E-3</v>
      </c>
    </row>
    <row r="56" spans="1:16" ht="20.100000000000001" customHeight="1" x14ac:dyDescent="0.25">
      <c r="A56" s="38" t="s">
        <v>185</v>
      </c>
      <c r="B56" s="19">
        <v>817.14999999999986</v>
      </c>
      <c r="C56" s="140">
        <v>710.63</v>
      </c>
      <c r="D56" s="247">
        <f t="shared" si="11"/>
        <v>3.0671706813390383E-3</v>
      </c>
      <c r="E56" s="215">
        <f t="shared" si="12"/>
        <v>2.6742636733739704E-3</v>
      </c>
      <c r="F56" s="52">
        <f t="shared" si="18"/>
        <v>-0.13035550388545541</v>
      </c>
      <c r="H56" s="19">
        <v>250.80399999999997</v>
      </c>
      <c r="I56" s="140">
        <v>268.61999999999995</v>
      </c>
      <c r="J56" s="247">
        <f t="shared" si="13"/>
        <v>3.4724423038960473E-3</v>
      </c>
      <c r="K56" s="215">
        <f t="shared" si="14"/>
        <v>3.6490469401759254E-3</v>
      </c>
      <c r="L56" s="52">
        <f t="shared" si="15"/>
        <v>7.1035549672253936E-2</v>
      </c>
      <c r="N56" s="27">
        <f t="shared" si="19"/>
        <v>3.0692528911460566</v>
      </c>
      <c r="O56" s="152">
        <f t="shared" si="20"/>
        <v>3.7800261739583179</v>
      </c>
      <c r="P56" s="52">
        <f t="shared" si="21"/>
        <v>0.23157859844740883</v>
      </c>
    </row>
    <row r="57" spans="1:16" ht="20.100000000000001" customHeight="1" x14ac:dyDescent="0.25">
      <c r="A57" s="38" t="s">
        <v>174</v>
      </c>
      <c r="B57" s="19">
        <v>670.24999999999977</v>
      </c>
      <c r="C57" s="140">
        <v>611.63999999999987</v>
      </c>
      <c r="D57" s="247">
        <f t="shared" si="11"/>
        <v>2.5157818627761E-3</v>
      </c>
      <c r="E57" s="215">
        <f t="shared" si="12"/>
        <v>2.3017415999640528E-3</v>
      </c>
      <c r="F57" s="52">
        <f t="shared" ref="F57:F58" si="22">(C57-B57)/B57</f>
        <v>-8.7444983215218083E-2</v>
      </c>
      <c r="H57" s="19">
        <v>281.69400000000002</v>
      </c>
      <c r="I57" s="140">
        <v>253.03</v>
      </c>
      <c r="J57" s="247">
        <f t="shared" si="13"/>
        <v>3.900121857520986E-3</v>
      </c>
      <c r="K57" s="215">
        <f t="shared" si="14"/>
        <v>3.4372658300674359E-3</v>
      </c>
      <c r="L57" s="52">
        <f t="shared" si="15"/>
        <v>-0.10175580594545859</v>
      </c>
      <c r="N57" s="27">
        <f t="shared" si="16"/>
        <v>4.2028198433420378</v>
      </c>
      <c r="O57" s="152">
        <f t="shared" si="17"/>
        <v>4.1369106010071297</v>
      </c>
      <c r="P57" s="52">
        <f t="shared" ref="P57:P58" si="23">(O57-N57)/N57</f>
        <v>-1.5682147889189035E-2</v>
      </c>
    </row>
    <row r="58" spans="1:16" ht="20.100000000000001" customHeight="1" x14ac:dyDescent="0.25">
      <c r="A58" s="38" t="s">
        <v>187</v>
      </c>
      <c r="B58" s="19">
        <v>494.15000000000003</v>
      </c>
      <c r="C58" s="140">
        <v>440.93999999999994</v>
      </c>
      <c r="D58" s="247">
        <f t="shared" si="11"/>
        <v>1.8547909100944577E-3</v>
      </c>
      <c r="E58" s="215">
        <f t="shared" si="12"/>
        <v>1.6593583498269399E-3</v>
      </c>
      <c r="F58" s="52">
        <f t="shared" si="22"/>
        <v>-0.10767985429525466</v>
      </c>
      <c r="H58" s="19">
        <v>196.61499999999998</v>
      </c>
      <c r="I58" s="140">
        <v>153.185</v>
      </c>
      <c r="J58" s="247">
        <f t="shared" si="13"/>
        <v>2.7221824356091664E-3</v>
      </c>
      <c r="K58" s="215">
        <f t="shared" si="14"/>
        <v>2.0809294003828801E-3</v>
      </c>
      <c r="L58" s="52">
        <f t="shared" si="15"/>
        <v>-0.22088853851435539</v>
      </c>
      <c r="N58" s="27">
        <f t="shared" si="16"/>
        <v>3.9788525751290087</v>
      </c>
      <c r="O58" s="152">
        <f t="shared" si="17"/>
        <v>3.4740554270422286</v>
      </c>
      <c r="P58" s="52">
        <f t="shared" si="23"/>
        <v>-0.1268700306319876</v>
      </c>
    </row>
    <row r="59" spans="1:16" ht="20.100000000000001" customHeight="1" x14ac:dyDescent="0.25">
      <c r="A59" s="38" t="s">
        <v>188</v>
      </c>
      <c r="B59" s="19">
        <v>417.91</v>
      </c>
      <c r="C59" s="140">
        <v>320.23</v>
      </c>
      <c r="D59" s="247">
        <f t="shared" si="11"/>
        <v>1.568624242107811E-3</v>
      </c>
      <c r="E59" s="215">
        <f t="shared" si="12"/>
        <v>1.2050989349233028E-3</v>
      </c>
      <c r="F59" s="52">
        <f t="shared" ref="F59:F60" si="24">(C59-B59)/B59</f>
        <v>-0.23373453614414588</v>
      </c>
      <c r="H59" s="19">
        <v>111.13200000000001</v>
      </c>
      <c r="I59" s="140">
        <v>104.851</v>
      </c>
      <c r="J59" s="247">
        <f t="shared" si="13"/>
        <v>1.5386495355599417E-3</v>
      </c>
      <c r="K59" s="215">
        <f t="shared" si="14"/>
        <v>1.4243400369458195E-3</v>
      </c>
      <c r="L59" s="52">
        <f t="shared" si="15"/>
        <v>-5.6518374545585483E-2</v>
      </c>
      <c r="N59" s="27">
        <f t="shared" si="16"/>
        <v>2.6592328491780526</v>
      </c>
      <c r="O59" s="152">
        <f t="shared" si="17"/>
        <v>3.2742403897198886</v>
      </c>
      <c r="P59" s="52">
        <f t="shared" ref="P59" si="25">(O59-N59)/N59</f>
        <v>0.23127254190317703</v>
      </c>
    </row>
    <row r="60" spans="1:16" ht="20.100000000000001" customHeight="1" x14ac:dyDescent="0.25">
      <c r="A60" s="38" t="s">
        <v>203</v>
      </c>
      <c r="B60" s="19">
        <v>14.3</v>
      </c>
      <c r="C60" s="140">
        <v>210.42999999999998</v>
      </c>
      <c r="D60" s="247">
        <f t="shared" si="11"/>
        <v>5.367501773621521E-5</v>
      </c>
      <c r="E60" s="215">
        <f t="shared" si="12"/>
        <v>7.918963522340522E-4</v>
      </c>
      <c r="F60" s="52">
        <f t="shared" si="24"/>
        <v>13.715384615384613</v>
      </c>
      <c r="H60" s="19">
        <v>9.7119999999999962</v>
      </c>
      <c r="I60" s="140">
        <v>66.393000000000001</v>
      </c>
      <c r="J60" s="247">
        <f t="shared" si="13"/>
        <v>1.3446499918437667E-4</v>
      </c>
      <c r="K60" s="215">
        <f t="shared" si="14"/>
        <v>9.0191040689114829E-4</v>
      </c>
      <c r="L60" s="52">
        <f t="shared" si="15"/>
        <v>5.8361820428336104</v>
      </c>
      <c r="N60" s="27">
        <f t="shared" ref="N60" si="26">(H60/B60)*10</f>
        <v>6.7916083916083894</v>
      </c>
      <c r="O60" s="152">
        <f t="shared" ref="O60" si="27">(I60/C60)*10</f>
        <v>3.1551109632656944</v>
      </c>
      <c r="P60" s="52">
        <f t="shared" ref="P60" si="28">(O60-N60)/N60</f>
        <v>-0.53543979844831713</v>
      </c>
    </row>
    <row r="61" spans="1:16" ht="20.100000000000001" customHeight="1" thickBot="1" x14ac:dyDescent="0.3">
      <c r="A61" s="8" t="s">
        <v>17</v>
      </c>
      <c r="B61" s="19">
        <f>B62-SUM(B39:B60)</f>
        <v>246.97000000003027</v>
      </c>
      <c r="C61" s="140">
        <f>C62-SUM(C39:C60)</f>
        <v>320.86000000004424</v>
      </c>
      <c r="D61" s="247">
        <f t="shared" si="11"/>
        <v>9.2700133778424437E-4</v>
      </c>
      <c r="E61" s="215">
        <f t="shared" si="12"/>
        <v>1.207469769414309E-3</v>
      </c>
      <c r="F61" s="52">
        <f t="shared" si="18"/>
        <v>0.29918613596795124</v>
      </c>
      <c r="H61" s="19">
        <f>H62-SUM(H39:H60)</f>
        <v>115.08100000000559</v>
      </c>
      <c r="I61" s="140">
        <f>I62-SUM(I39:I60)</f>
        <v>137.01400000001013</v>
      </c>
      <c r="J61" s="247">
        <f t="shared" si="13"/>
        <v>1.5933243998288722E-3</v>
      </c>
      <c r="K61" s="215">
        <f t="shared" si="14"/>
        <v>1.8612557421684957E-3</v>
      </c>
      <c r="L61" s="52">
        <f t="shared" si="15"/>
        <v>0.19058749923969617</v>
      </c>
      <c r="N61" s="27">
        <f t="shared" si="16"/>
        <v>4.6597157549496497</v>
      </c>
      <c r="O61" s="152">
        <f t="shared" si="17"/>
        <v>4.2702113071118628</v>
      </c>
      <c r="P61" s="52">
        <f t="shared" si="8"/>
        <v>-8.3589744164984089E-2</v>
      </c>
    </row>
    <row r="62" spans="1:16" ht="26.25" customHeight="1" thickBot="1" x14ac:dyDescent="0.3">
      <c r="A62" s="12" t="s">
        <v>18</v>
      </c>
      <c r="B62" s="17">
        <v>266418.17000000004</v>
      </c>
      <c r="C62" s="145">
        <v>265729.22000000003</v>
      </c>
      <c r="D62" s="253">
        <f>SUM(D39:D61)</f>
        <v>0.99999999999999978</v>
      </c>
      <c r="E62" s="254">
        <f>SUM(E39:E61)</f>
        <v>1.0000000000000002</v>
      </c>
      <c r="F62" s="57">
        <f t="shared" si="18"/>
        <v>-2.5859722705850411E-3</v>
      </c>
      <c r="G62" s="1"/>
      <c r="H62" s="17">
        <v>72226.974000000017</v>
      </c>
      <c r="I62" s="145">
        <v>73613.741999999984</v>
      </c>
      <c r="J62" s="253">
        <f>SUM(J39:J61)</f>
        <v>0.99999999999999978</v>
      </c>
      <c r="K62" s="254">
        <f>SUM(K39:K61)</f>
        <v>1.0000000000000002</v>
      </c>
      <c r="L62" s="57">
        <f t="shared" si="15"/>
        <v>1.9200139825876785E-2</v>
      </c>
      <c r="M62" s="1"/>
      <c r="N62" s="29">
        <f t="shared" si="16"/>
        <v>2.7110378394987098</v>
      </c>
      <c r="O62" s="146">
        <f t="shared" si="17"/>
        <v>2.7702539449745114</v>
      </c>
      <c r="P62" s="57">
        <f t="shared" si="8"/>
        <v>2.1842596445186858E-2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L37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157</v>
      </c>
      <c r="B68" s="39">
        <v>81726.31</v>
      </c>
      <c r="C68" s="147">
        <v>81086.750000000058</v>
      </c>
      <c r="D68" s="247">
        <f>B68/$B$96</f>
        <v>0.17886448163759294</v>
      </c>
      <c r="E68" s="246">
        <f>C68/$C$96</f>
        <v>0.16513763467077033</v>
      </c>
      <c r="F68" s="61">
        <f t="shared" ref="F68:F75" si="29">(C68-B68)/B68</f>
        <v>-7.8256316723456561E-3</v>
      </c>
      <c r="H68" s="19">
        <v>34206.323000000011</v>
      </c>
      <c r="I68" s="147">
        <v>35520.450000000004</v>
      </c>
      <c r="J68" s="245">
        <f>H68/$H$96</f>
        <v>0.19097838274203302</v>
      </c>
      <c r="K68" s="246">
        <f>I68/$I$96</f>
        <v>0.19776905744082726</v>
      </c>
      <c r="L68" s="61">
        <f t="shared" ref="L68:L96" si="30">(I68-H68)/H68</f>
        <v>3.8417663307453206E-2</v>
      </c>
      <c r="N68" s="41">
        <f t="shared" ref="N68:N96" si="31">(H68/B68)*10</f>
        <v>4.1854725852666066</v>
      </c>
      <c r="O68" s="149">
        <f t="shared" ref="O68:O96" si="32">(I68/C68)*10</f>
        <v>4.3805492265999044</v>
      </c>
      <c r="P68" s="61">
        <f t="shared" si="8"/>
        <v>4.660803227334287E-2</v>
      </c>
    </row>
    <row r="69" spans="1:16" ht="20.100000000000001" customHeight="1" x14ac:dyDescent="0.25">
      <c r="A69" s="38" t="s">
        <v>156</v>
      </c>
      <c r="B69" s="19">
        <v>89291.209999999977</v>
      </c>
      <c r="C69" s="140">
        <v>92731.230000000025</v>
      </c>
      <c r="D69" s="247">
        <f t="shared" ref="D69:D95" si="33">B69/$B$96</f>
        <v>0.19542086252815588</v>
      </c>
      <c r="E69" s="215">
        <f t="shared" ref="E69:E95" si="34">C69/$C$96</f>
        <v>0.1888522598613358</v>
      </c>
      <c r="F69" s="52">
        <f t="shared" si="29"/>
        <v>3.8525852656717818E-2</v>
      </c>
      <c r="H69" s="19">
        <v>32076.610999999994</v>
      </c>
      <c r="I69" s="140">
        <v>31052.424999999999</v>
      </c>
      <c r="J69" s="214">
        <f t="shared" ref="J69:J96" si="35">H69/$H$96</f>
        <v>0.17908792162856274</v>
      </c>
      <c r="K69" s="215">
        <f t="shared" ref="K69:K96" si="36">I69/$I$96</f>
        <v>0.1728922021962554</v>
      </c>
      <c r="L69" s="52">
        <f t="shared" si="30"/>
        <v>-3.1929370593420686E-2</v>
      </c>
      <c r="N69" s="40">
        <f t="shared" si="31"/>
        <v>3.5923593150994373</v>
      </c>
      <c r="O69" s="143">
        <f t="shared" si="32"/>
        <v>3.3486480228936886</v>
      </c>
      <c r="P69" s="52">
        <f t="shared" si="8"/>
        <v>-6.7841568960370746E-2</v>
      </c>
    </row>
    <row r="70" spans="1:16" ht="20.100000000000001" customHeight="1" x14ac:dyDescent="0.25">
      <c r="A70" s="38" t="s">
        <v>160</v>
      </c>
      <c r="B70" s="19">
        <v>52774.040000000008</v>
      </c>
      <c r="C70" s="140">
        <v>54868.710000000014</v>
      </c>
      <c r="D70" s="247">
        <f t="shared" si="33"/>
        <v>0.11550015299261152</v>
      </c>
      <c r="E70" s="215">
        <f t="shared" si="34"/>
        <v>0.11174315146230968</v>
      </c>
      <c r="F70" s="52">
        <f t="shared" si="29"/>
        <v>3.9691295189832068E-2</v>
      </c>
      <c r="H70" s="19">
        <v>22218.721999999994</v>
      </c>
      <c r="I70" s="140">
        <v>22477.583999999992</v>
      </c>
      <c r="J70" s="214">
        <f t="shared" si="35"/>
        <v>0.12405003584146787</v>
      </c>
      <c r="K70" s="215">
        <f t="shared" si="36"/>
        <v>0.12514961384855816</v>
      </c>
      <c r="L70" s="52">
        <f t="shared" si="30"/>
        <v>1.1650625089957803E-2</v>
      </c>
      <c r="N70" s="40">
        <f t="shared" si="31"/>
        <v>4.210161283843342</v>
      </c>
      <c r="O70" s="143">
        <f t="shared" si="32"/>
        <v>4.0966124408611009</v>
      </c>
      <c r="P70" s="52">
        <f t="shared" si="8"/>
        <v>-2.6970188391116801E-2</v>
      </c>
    </row>
    <row r="71" spans="1:16" ht="20.100000000000001" customHeight="1" x14ac:dyDescent="0.25">
      <c r="A71" s="38" t="s">
        <v>165</v>
      </c>
      <c r="B71" s="19">
        <v>82867.219999999972</v>
      </c>
      <c r="C71" s="140">
        <v>103219.19000000003</v>
      </c>
      <c r="D71" s="247">
        <f t="shared" si="33"/>
        <v>0.1813614532461868</v>
      </c>
      <c r="E71" s="215">
        <f t="shared" si="34"/>
        <v>0.21021156834171828</v>
      </c>
      <c r="F71" s="52">
        <f t="shared" si="29"/>
        <v>0.24559735441830999</v>
      </c>
      <c r="H71" s="19">
        <v>27315.095999999994</v>
      </c>
      <c r="I71" s="140">
        <v>21275.705000000002</v>
      </c>
      <c r="J71" s="214">
        <f t="shared" si="35"/>
        <v>0.1525037595687608</v>
      </c>
      <c r="K71" s="215">
        <f t="shared" si="36"/>
        <v>0.1184578496116771</v>
      </c>
      <c r="L71" s="52">
        <f t="shared" si="30"/>
        <v>-0.22110085207095717</v>
      </c>
      <c r="N71" s="40">
        <f t="shared" si="31"/>
        <v>3.2962486252103069</v>
      </c>
      <c r="O71" s="143">
        <f t="shared" si="32"/>
        <v>2.061216039381824</v>
      </c>
      <c r="P71" s="52">
        <f t="shared" si="8"/>
        <v>-0.37467822553879276</v>
      </c>
    </row>
    <row r="72" spans="1:16" ht="20.100000000000001" customHeight="1" x14ac:dyDescent="0.25">
      <c r="A72" s="38" t="s">
        <v>158</v>
      </c>
      <c r="B72" s="19">
        <v>50400.330000000009</v>
      </c>
      <c r="C72" s="140">
        <v>54357.719999999994</v>
      </c>
      <c r="D72" s="247">
        <f t="shared" si="33"/>
        <v>0.11030510125580888</v>
      </c>
      <c r="E72" s="215">
        <f t="shared" si="34"/>
        <v>0.11070249216914008</v>
      </c>
      <c r="F72" s="52">
        <f t="shared" si="29"/>
        <v>7.8519128743799571E-2</v>
      </c>
      <c r="H72" s="19">
        <v>19123.761999999995</v>
      </c>
      <c r="I72" s="140">
        <v>20149.343000000001</v>
      </c>
      <c r="J72" s="214">
        <f t="shared" si="35"/>
        <v>0.10677046868508915</v>
      </c>
      <c r="K72" s="215">
        <f t="shared" si="36"/>
        <v>0.11218654530451981</v>
      </c>
      <c r="L72" s="52">
        <f t="shared" si="30"/>
        <v>5.3628621816147151E-2</v>
      </c>
      <c r="N72" s="40">
        <f t="shared" si="31"/>
        <v>3.7943723781173637</v>
      </c>
      <c r="O72" s="143">
        <f t="shared" si="32"/>
        <v>3.7068042956915788</v>
      </c>
      <c r="P72" s="52">
        <f t="shared" ref="P72:P75" si="37">(O72-N72)/N72</f>
        <v>-2.3078410261154494E-2</v>
      </c>
    </row>
    <row r="73" spans="1:16" ht="20.100000000000001" customHeight="1" x14ac:dyDescent="0.25">
      <c r="A73" s="38" t="s">
        <v>167</v>
      </c>
      <c r="B73" s="19">
        <v>24916.000000000004</v>
      </c>
      <c r="C73" s="140">
        <v>23621.369999999995</v>
      </c>
      <c r="D73" s="247">
        <f t="shared" si="33"/>
        <v>5.4530633090889166E-2</v>
      </c>
      <c r="E73" s="215">
        <f t="shared" si="34"/>
        <v>4.8106221663626804E-2</v>
      </c>
      <c r="F73" s="52">
        <f t="shared" si="29"/>
        <v>-5.1959784877187672E-2</v>
      </c>
      <c r="H73" s="19">
        <v>12031.044000000002</v>
      </c>
      <c r="I73" s="140">
        <v>12337.760000000004</v>
      </c>
      <c r="J73" s="214">
        <f t="shared" si="35"/>
        <v>6.7170894861112065E-2</v>
      </c>
      <c r="K73" s="215">
        <f t="shared" si="36"/>
        <v>6.869358823244473E-2</v>
      </c>
      <c r="L73" s="52">
        <f t="shared" si="30"/>
        <v>2.5493714427443047E-2</v>
      </c>
      <c r="N73" s="40">
        <f t="shared" si="31"/>
        <v>4.8286418365708785</v>
      </c>
      <c r="O73" s="143">
        <f t="shared" si="32"/>
        <v>5.223134813941785</v>
      </c>
      <c r="P73" s="52">
        <f t="shared" si="37"/>
        <v>8.1698537750950831E-2</v>
      </c>
    </row>
    <row r="74" spans="1:16" ht="20.100000000000001" customHeight="1" x14ac:dyDescent="0.25">
      <c r="A74" s="38" t="s">
        <v>159</v>
      </c>
      <c r="B74" s="19">
        <v>10870.960000000001</v>
      </c>
      <c r="C74" s="140">
        <v>14429.37</v>
      </c>
      <c r="D74" s="247">
        <f t="shared" si="33"/>
        <v>2.3791954210376162E-2</v>
      </c>
      <c r="E74" s="215">
        <f t="shared" si="34"/>
        <v>2.9386207137286569E-2</v>
      </c>
      <c r="F74" s="52">
        <f t="shared" si="29"/>
        <v>0.32733171679410095</v>
      </c>
      <c r="H74" s="19">
        <v>5610.4880000000003</v>
      </c>
      <c r="I74" s="140">
        <v>7759.7329999999993</v>
      </c>
      <c r="J74" s="214">
        <f t="shared" si="35"/>
        <v>3.1324089544309777E-2</v>
      </c>
      <c r="K74" s="215">
        <f t="shared" si="36"/>
        <v>4.3204269129543192E-2</v>
      </c>
      <c r="L74" s="52">
        <f t="shared" si="30"/>
        <v>0.38307630281002275</v>
      </c>
      <c r="N74" s="40">
        <f t="shared" si="31"/>
        <v>5.1609867021863751</v>
      </c>
      <c r="O74" s="143">
        <f t="shared" si="32"/>
        <v>5.3777351332733154</v>
      </c>
      <c r="P74" s="52">
        <f t="shared" si="37"/>
        <v>4.1997479085756621E-2</v>
      </c>
    </row>
    <row r="75" spans="1:16" ht="20.100000000000001" customHeight="1" x14ac:dyDescent="0.25">
      <c r="A75" s="38" t="s">
        <v>171</v>
      </c>
      <c r="B75" s="19">
        <v>9599.0499999999993</v>
      </c>
      <c r="C75" s="140">
        <v>11018.610000000004</v>
      </c>
      <c r="D75" s="247">
        <f t="shared" si="33"/>
        <v>2.1008278759475821E-2</v>
      </c>
      <c r="E75" s="215">
        <f t="shared" si="34"/>
        <v>2.2440006446918837E-2</v>
      </c>
      <c r="F75" s="52">
        <f t="shared" si="29"/>
        <v>0.1478854678327548</v>
      </c>
      <c r="H75" s="19">
        <v>4361.1039999999985</v>
      </c>
      <c r="I75" s="140">
        <v>5325.3609999999999</v>
      </c>
      <c r="J75" s="214">
        <f t="shared" si="35"/>
        <v>2.4348614988223393E-2</v>
      </c>
      <c r="K75" s="215">
        <f t="shared" si="36"/>
        <v>2.9650289495266564E-2</v>
      </c>
      <c r="L75" s="52">
        <f t="shared" si="30"/>
        <v>0.22110387644963334</v>
      </c>
      <c r="N75" s="40">
        <f t="shared" si="31"/>
        <v>4.5432662607237164</v>
      </c>
      <c r="O75" s="143">
        <f t="shared" si="32"/>
        <v>4.8330606129085227</v>
      </c>
      <c r="P75" s="52">
        <f t="shared" si="37"/>
        <v>6.3785465247780504E-2</v>
      </c>
    </row>
    <row r="76" spans="1:16" ht="20.100000000000001" customHeight="1" x14ac:dyDescent="0.25">
      <c r="A76" s="38" t="s">
        <v>170</v>
      </c>
      <c r="B76" s="19">
        <v>1540.55</v>
      </c>
      <c r="C76" s="140">
        <v>1531.7799999999995</v>
      </c>
      <c r="D76" s="247">
        <f t="shared" si="33"/>
        <v>3.3716152997338776E-3</v>
      </c>
      <c r="E76" s="215">
        <f t="shared" si="34"/>
        <v>3.1195543789335782E-3</v>
      </c>
      <c r="F76" s="52">
        <f t="shared" ref="F76:F81" si="38">(C76-B76)/B76</f>
        <v>-5.692772061926219E-3</v>
      </c>
      <c r="H76" s="19">
        <v>3281.5339999999997</v>
      </c>
      <c r="I76" s="140">
        <v>3512.0659999999993</v>
      </c>
      <c r="J76" s="214">
        <f t="shared" si="35"/>
        <v>1.832123424178022E-2</v>
      </c>
      <c r="K76" s="215">
        <f t="shared" si="36"/>
        <v>1.9554312585847767E-2</v>
      </c>
      <c r="L76" s="52">
        <f t="shared" si="30"/>
        <v>7.025129101206927E-2</v>
      </c>
      <c r="N76" s="40">
        <f t="shared" si="31"/>
        <v>21.301054818084452</v>
      </c>
      <c r="O76" s="143">
        <f t="shared" si="32"/>
        <v>22.92800532713575</v>
      </c>
      <c r="P76" s="52">
        <f t="shared" ref="P76:P81" si="39">(O76-N76)/N76</f>
        <v>7.6378870574523278E-2</v>
      </c>
    </row>
    <row r="77" spans="1:16" ht="20.100000000000001" customHeight="1" x14ac:dyDescent="0.25">
      <c r="A77" s="38" t="s">
        <v>178</v>
      </c>
      <c r="B77" s="19">
        <v>9180.48</v>
      </c>
      <c r="C77" s="140">
        <v>11790.769999999999</v>
      </c>
      <c r="D77" s="247">
        <f t="shared" si="33"/>
        <v>2.0092205268833124E-2</v>
      </c>
      <c r="E77" s="215">
        <f t="shared" si="34"/>
        <v>2.4012552836894772E-2</v>
      </c>
      <c r="F77" s="52">
        <f t="shared" si="38"/>
        <v>0.2843304489525601</v>
      </c>
      <c r="H77" s="19">
        <v>1843.4750000000004</v>
      </c>
      <c r="I77" s="140">
        <v>2429.043000000001</v>
      </c>
      <c r="J77" s="214">
        <f t="shared" si="35"/>
        <v>1.0292362442036499E-2</v>
      </c>
      <c r="K77" s="215">
        <f t="shared" si="36"/>
        <v>1.3524309083731752E-2</v>
      </c>
      <c r="L77" s="52">
        <f t="shared" si="30"/>
        <v>0.31764358073746624</v>
      </c>
      <c r="N77" s="40">
        <f t="shared" si="31"/>
        <v>2.0080377060894423</v>
      </c>
      <c r="O77" s="143">
        <f t="shared" si="32"/>
        <v>2.0601224517143506</v>
      </c>
      <c r="P77" s="52">
        <f t="shared" si="39"/>
        <v>2.5938131274606809E-2</v>
      </c>
    </row>
    <row r="78" spans="1:16" ht="20.100000000000001" customHeight="1" x14ac:dyDescent="0.25">
      <c r="A78" s="38" t="s">
        <v>175</v>
      </c>
      <c r="B78" s="19">
        <v>6468.579999999999</v>
      </c>
      <c r="C78" s="140">
        <v>6716.1999999999989</v>
      </c>
      <c r="D78" s="247">
        <f t="shared" si="33"/>
        <v>1.415699801730068E-2</v>
      </c>
      <c r="E78" s="215">
        <f t="shared" si="34"/>
        <v>1.3677911397063352E-2</v>
      </c>
      <c r="F78" s="52">
        <f t="shared" si="38"/>
        <v>3.8280426306855589E-2</v>
      </c>
      <c r="H78" s="19">
        <v>2258.7059999999997</v>
      </c>
      <c r="I78" s="140">
        <v>2353.8789999999999</v>
      </c>
      <c r="J78" s="214">
        <f t="shared" si="35"/>
        <v>1.2610651515210397E-2</v>
      </c>
      <c r="K78" s="215">
        <f t="shared" si="36"/>
        <v>1.310581457047298E-2</v>
      </c>
      <c r="L78" s="52">
        <f t="shared" si="30"/>
        <v>4.2136072600860955E-2</v>
      </c>
      <c r="N78" s="40">
        <f t="shared" si="31"/>
        <v>3.4918111857625633</v>
      </c>
      <c r="O78" s="143">
        <f t="shared" si="32"/>
        <v>3.5047779994639834</v>
      </c>
      <c r="P78" s="52">
        <f t="shared" si="39"/>
        <v>3.7134922284144875E-3</v>
      </c>
    </row>
    <row r="79" spans="1:16" ht="20.100000000000001" customHeight="1" x14ac:dyDescent="0.25">
      <c r="A79" s="38" t="s">
        <v>179</v>
      </c>
      <c r="B79" s="19">
        <v>4031.7500000000005</v>
      </c>
      <c r="C79" s="140">
        <v>4119.32</v>
      </c>
      <c r="D79" s="247">
        <f t="shared" si="33"/>
        <v>8.8238031772432321E-3</v>
      </c>
      <c r="E79" s="215">
        <f t="shared" si="34"/>
        <v>8.3892221756575163E-3</v>
      </c>
      <c r="F79" s="52">
        <f t="shared" si="38"/>
        <v>2.1720096732188068E-2</v>
      </c>
      <c r="H79" s="19">
        <v>2149.0280000000002</v>
      </c>
      <c r="I79" s="140">
        <v>2287.2349999999997</v>
      </c>
      <c r="J79" s="214">
        <f t="shared" si="35"/>
        <v>1.1998304872094719E-2</v>
      </c>
      <c r="K79" s="215">
        <f t="shared" si="36"/>
        <v>1.2734757304473069E-2</v>
      </c>
      <c r="L79" s="52">
        <f t="shared" si="30"/>
        <v>6.431140031679411E-2</v>
      </c>
      <c r="N79" s="40">
        <f t="shared" si="31"/>
        <v>5.3302610528926646</v>
      </c>
      <c r="O79" s="143">
        <f t="shared" si="32"/>
        <v>5.5524576871910893</v>
      </c>
      <c r="P79" s="52">
        <f t="shared" si="39"/>
        <v>4.1685882191049808E-2</v>
      </c>
    </row>
    <row r="80" spans="1:16" ht="20.100000000000001" customHeight="1" x14ac:dyDescent="0.25">
      <c r="A80" s="38" t="s">
        <v>194</v>
      </c>
      <c r="B80" s="19">
        <v>1987.7899999999997</v>
      </c>
      <c r="C80" s="140">
        <v>2057.0100000000002</v>
      </c>
      <c r="D80" s="247">
        <f t="shared" si="33"/>
        <v>4.3504353488416497E-3</v>
      </c>
      <c r="E80" s="215">
        <f t="shared" si="34"/>
        <v>4.1892142168001691E-3</v>
      </c>
      <c r="F80" s="52">
        <f t="shared" si="38"/>
        <v>3.4822591923694399E-2</v>
      </c>
      <c r="H80" s="19">
        <v>1599.5509999999999</v>
      </c>
      <c r="I80" s="140">
        <v>1637.0720000000001</v>
      </c>
      <c r="J80" s="214">
        <f t="shared" si="35"/>
        <v>8.9305027931064537E-3</v>
      </c>
      <c r="K80" s="215">
        <f t="shared" si="36"/>
        <v>9.1148109441960886E-3</v>
      </c>
      <c r="L80" s="52">
        <f t="shared" si="30"/>
        <v>2.3457207678905009E-2</v>
      </c>
      <c r="N80" s="40">
        <f t="shared" si="31"/>
        <v>8.0468812097857416</v>
      </c>
      <c r="O80" s="143">
        <f t="shared" si="32"/>
        <v>7.9585028755329335</v>
      </c>
      <c r="P80" s="52">
        <f t="shared" si="39"/>
        <v>-1.0982930150047704E-2</v>
      </c>
    </row>
    <row r="81" spans="1:16" ht="20.100000000000001" customHeight="1" x14ac:dyDescent="0.25">
      <c r="A81" s="38" t="s">
        <v>200</v>
      </c>
      <c r="B81" s="19">
        <v>6383.3799999999992</v>
      </c>
      <c r="C81" s="140">
        <v>4965.9399999999996</v>
      </c>
      <c r="D81" s="247">
        <f t="shared" si="33"/>
        <v>1.397053109085407E-2</v>
      </c>
      <c r="E81" s="215">
        <f t="shared" si="34"/>
        <v>1.0113410458761322E-2</v>
      </c>
      <c r="F81" s="52">
        <f t="shared" si="38"/>
        <v>-0.22205164035354308</v>
      </c>
      <c r="H81" s="19">
        <v>1795.0989999999997</v>
      </c>
      <c r="I81" s="140">
        <v>1239.152</v>
      </c>
      <c r="J81" s="214">
        <f t="shared" si="35"/>
        <v>1.0022272896208124E-2</v>
      </c>
      <c r="K81" s="215">
        <f t="shared" si="36"/>
        <v>6.8992910581345667E-3</v>
      </c>
      <c r="L81" s="52">
        <f t="shared" si="30"/>
        <v>-0.30970269606300249</v>
      </c>
      <c r="N81" s="40">
        <f t="shared" si="31"/>
        <v>2.8121449764858113</v>
      </c>
      <c r="O81" s="143">
        <f t="shared" si="32"/>
        <v>2.4953019972049608</v>
      </c>
      <c r="P81" s="52">
        <f t="shared" si="39"/>
        <v>-0.11266950385921866</v>
      </c>
    </row>
    <row r="82" spans="1:16" ht="20.100000000000001" customHeight="1" x14ac:dyDescent="0.25">
      <c r="A82" s="38" t="s">
        <v>199</v>
      </c>
      <c r="B82" s="19">
        <v>294.23000000000008</v>
      </c>
      <c r="C82" s="140">
        <v>306.69</v>
      </c>
      <c r="D82" s="247">
        <f t="shared" si="33"/>
        <v>6.4394558413598973E-4</v>
      </c>
      <c r="E82" s="215">
        <f t="shared" si="34"/>
        <v>6.2459108519182871E-4</v>
      </c>
      <c r="F82" s="52">
        <f t="shared" ref="F82:F93" si="40">(C82-B82)/B82</f>
        <v>4.2347823131563468E-2</v>
      </c>
      <c r="H82" s="19">
        <v>377.70100000000008</v>
      </c>
      <c r="I82" s="140">
        <v>1031.3310000000001</v>
      </c>
      <c r="J82" s="214">
        <f t="shared" si="35"/>
        <v>2.1087541662998567E-3</v>
      </c>
      <c r="K82" s="215">
        <f t="shared" si="36"/>
        <v>5.7421952644041907E-3</v>
      </c>
      <c r="L82" s="52">
        <f t="shared" si="30"/>
        <v>1.7305487674112592</v>
      </c>
      <c r="N82" s="40">
        <f t="shared" si="31"/>
        <v>12.836930292628214</v>
      </c>
      <c r="O82" s="143">
        <f t="shared" si="32"/>
        <v>33.627800058691193</v>
      </c>
      <c r="P82" s="52">
        <f t="shared" ref="P82:P87" si="41">(O82-N82)/N82</f>
        <v>1.6196138244984026</v>
      </c>
    </row>
    <row r="83" spans="1:16" ht="20.100000000000001" customHeight="1" x14ac:dyDescent="0.25">
      <c r="A83" s="38" t="s">
        <v>193</v>
      </c>
      <c r="B83" s="19">
        <v>1847.6899999999996</v>
      </c>
      <c r="C83" s="140">
        <v>2034.9099999999996</v>
      </c>
      <c r="D83" s="247">
        <f t="shared" si="33"/>
        <v>4.043815438100215E-3</v>
      </c>
      <c r="E83" s="215">
        <f t="shared" si="34"/>
        <v>4.1442063489768302E-3</v>
      </c>
      <c r="F83" s="52">
        <f t="shared" si="40"/>
        <v>0.1013265212237984</v>
      </c>
      <c r="H83" s="19">
        <v>796.70599999999968</v>
      </c>
      <c r="I83" s="140">
        <v>869.73400000000038</v>
      </c>
      <c r="J83" s="214">
        <f t="shared" si="35"/>
        <v>4.4481139759124082E-3</v>
      </c>
      <c r="K83" s="215">
        <f t="shared" si="36"/>
        <v>4.8424632403091883E-3</v>
      </c>
      <c r="L83" s="52">
        <f t="shared" si="30"/>
        <v>9.1662420014410245E-2</v>
      </c>
      <c r="N83" s="40">
        <f t="shared" si="31"/>
        <v>4.3119029707364316</v>
      </c>
      <c r="O83" s="143">
        <f t="shared" si="32"/>
        <v>4.2740661749168298</v>
      </c>
      <c r="P83" s="52">
        <f t="shared" si="41"/>
        <v>-8.7749645751280889E-3</v>
      </c>
    </row>
    <row r="84" spans="1:16" ht="20.100000000000001" customHeight="1" x14ac:dyDescent="0.25">
      <c r="A84" s="38" t="s">
        <v>196</v>
      </c>
      <c r="B84" s="19">
        <v>2001.7700000000002</v>
      </c>
      <c r="C84" s="140">
        <v>2160.1699999999996</v>
      </c>
      <c r="D84" s="247">
        <f t="shared" si="33"/>
        <v>4.3810316825473273E-3</v>
      </c>
      <c r="E84" s="215">
        <f t="shared" si="34"/>
        <v>4.3993052414452128E-3</v>
      </c>
      <c r="F84" s="52">
        <f t="shared" si="40"/>
        <v>7.912996997657043E-2</v>
      </c>
      <c r="H84" s="19">
        <v>795.36800000000005</v>
      </c>
      <c r="I84" s="140">
        <v>827.11699999999996</v>
      </c>
      <c r="J84" s="214">
        <f t="shared" si="35"/>
        <v>4.4406437466185797E-3</v>
      </c>
      <c r="K84" s="215">
        <f t="shared" si="36"/>
        <v>4.6051823522304672E-3</v>
      </c>
      <c r="L84" s="52">
        <f t="shared" si="30"/>
        <v>3.9917371581456515E-2</v>
      </c>
      <c r="N84" s="40">
        <f t="shared" si="31"/>
        <v>3.9733236086063832</v>
      </c>
      <c r="O84" s="143">
        <f t="shared" si="32"/>
        <v>3.8289440182948571</v>
      </c>
      <c r="P84" s="52">
        <f t="shared" si="41"/>
        <v>-3.6337234147954617E-2</v>
      </c>
    </row>
    <row r="85" spans="1:16" ht="20.100000000000001" customHeight="1" x14ac:dyDescent="0.25">
      <c r="A85" s="38" t="s">
        <v>198</v>
      </c>
      <c r="B85" s="19">
        <v>1535.0100000000002</v>
      </c>
      <c r="C85" s="140">
        <v>2125</v>
      </c>
      <c r="D85" s="247">
        <f t="shared" si="33"/>
        <v>3.3594905723569506E-3</v>
      </c>
      <c r="E85" s="215">
        <f t="shared" si="34"/>
        <v>4.3276795983978478E-3</v>
      </c>
      <c r="F85" s="52">
        <f t="shared" si="40"/>
        <v>0.38435580224233046</v>
      </c>
      <c r="H85" s="19">
        <v>552.09899999999993</v>
      </c>
      <c r="I85" s="140">
        <v>813.35700000000008</v>
      </c>
      <c r="J85" s="214">
        <f t="shared" si="35"/>
        <v>3.0824410485012855E-3</v>
      </c>
      <c r="K85" s="215">
        <f t="shared" si="36"/>
        <v>4.5285700843570101E-3</v>
      </c>
      <c r="L85" s="52">
        <f t="shared" si="30"/>
        <v>0.47320860932550174</v>
      </c>
      <c r="N85" s="40">
        <f t="shared" si="31"/>
        <v>3.5967127249985333</v>
      </c>
      <c r="O85" s="143">
        <f t="shared" si="32"/>
        <v>3.8275623529411766</v>
      </c>
      <c r="P85" s="52">
        <f t="shared" si="41"/>
        <v>6.4183504659171081E-2</v>
      </c>
    </row>
    <row r="86" spans="1:16" ht="20.100000000000001" customHeight="1" x14ac:dyDescent="0.25">
      <c r="A86" s="38" t="s">
        <v>197</v>
      </c>
      <c r="B86" s="19">
        <v>2920.0400000000004</v>
      </c>
      <c r="C86" s="140">
        <v>2286.5400000000004</v>
      </c>
      <c r="D86" s="247">
        <f t="shared" si="33"/>
        <v>6.3907380739572969E-3</v>
      </c>
      <c r="E86" s="215">
        <f t="shared" si="34"/>
        <v>4.6566647100802902E-3</v>
      </c>
      <c r="F86" s="52">
        <f t="shared" si="40"/>
        <v>-0.21694908288927545</v>
      </c>
      <c r="H86" s="19">
        <v>343.03699999999992</v>
      </c>
      <c r="I86" s="140">
        <v>450.12999999999994</v>
      </c>
      <c r="J86" s="214">
        <f t="shared" si="35"/>
        <v>1.9152205129057205E-3</v>
      </c>
      <c r="K86" s="215">
        <f t="shared" si="36"/>
        <v>2.5062122193226593E-3</v>
      </c>
      <c r="L86" s="52">
        <f t="shared" si="30"/>
        <v>0.31219081323589015</v>
      </c>
      <c r="N86" s="40">
        <f t="shared" si="31"/>
        <v>1.1747681538609056</v>
      </c>
      <c r="O86" s="143">
        <f t="shared" si="32"/>
        <v>1.9686075905079283</v>
      </c>
      <c r="P86" s="52">
        <f t="shared" si="41"/>
        <v>0.67574136567972931</v>
      </c>
    </row>
    <row r="87" spans="1:16" ht="20.100000000000001" customHeight="1" x14ac:dyDescent="0.25">
      <c r="A87" s="38" t="s">
        <v>191</v>
      </c>
      <c r="B87" s="19">
        <v>712.12</v>
      </c>
      <c r="C87" s="140">
        <v>1138.9400000000003</v>
      </c>
      <c r="D87" s="247">
        <f t="shared" si="33"/>
        <v>1.5585308410934334E-3</v>
      </c>
      <c r="E87" s="215">
        <f t="shared" si="34"/>
        <v>2.3195140714349395E-3</v>
      </c>
      <c r="F87" s="52">
        <f t="shared" si="40"/>
        <v>0.59936527551536301</v>
      </c>
      <c r="H87" s="19">
        <v>310.60899999999998</v>
      </c>
      <c r="I87" s="140">
        <v>441.66399999999999</v>
      </c>
      <c r="J87" s="214">
        <f t="shared" si="35"/>
        <v>1.7341707404540416E-3</v>
      </c>
      <c r="K87" s="215">
        <f t="shared" si="36"/>
        <v>2.4590756306731901E-3</v>
      </c>
      <c r="L87" s="52">
        <f t="shared" si="30"/>
        <v>0.42192917784095119</v>
      </c>
      <c r="N87" s="40">
        <f t="shared" si="31"/>
        <v>4.3617508285120481</v>
      </c>
      <c r="O87" s="143">
        <f t="shared" si="32"/>
        <v>3.8778513354522612</v>
      </c>
      <c r="P87" s="52">
        <f t="shared" si="41"/>
        <v>-0.11094157187902973</v>
      </c>
    </row>
    <row r="88" spans="1:16" ht="20.100000000000001" customHeight="1" x14ac:dyDescent="0.25">
      <c r="A88" s="38" t="s">
        <v>201</v>
      </c>
      <c r="B88" s="19">
        <v>2179.86</v>
      </c>
      <c r="C88" s="140">
        <v>2227.09</v>
      </c>
      <c r="D88" s="247">
        <f t="shared" si="33"/>
        <v>4.7707957075576197E-3</v>
      </c>
      <c r="E88" s="215">
        <f t="shared" si="34"/>
        <v>4.5355915090804066E-3</v>
      </c>
      <c r="F88" s="52">
        <f t="shared" si="40"/>
        <v>2.1666529043149568E-2</v>
      </c>
      <c r="H88" s="19">
        <v>454.46300000000002</v>
      </c>
      <c r="I88" s="140">
        <v>435.51299999999998</v>
      </c>
      <c r="J88" s="214">
        <f t="shared" si="35"/>
        <v>2.5373264690300833E-3</v>
      </c>
      <c r="K88" s="215">
        <f t="shared" si="36"/>
        <v>2.4248283879631871E-3</v>
      </c>
      <c r="L88" s="52">
        <f t="shared" si="30"/>
        <v>-4.1697563938098467E-2</v>
      </c>
      <c r="N88" s="40">
        <f t="shared" ref="N88:N93" si="42">(H88/B88)*10</f>
        <v>2.0848265484939397</v>
      </c>
      <c r="O88" s="143">
        <f t="shared" ref="O88:O93" si="43">(I88/C88)*10</f>
        <v>1.9555249226569198</v>
      </c>
      <c r="P88" s="52">
        <f t="shared" ref="P88:P93" si="44">(O88-N88)/N88</f>
        <v>-6.2020327748812595E-2</v>
      </c>
    </row>
    <row r="89" spans="1:16" ht="20.100000000000001" customHeight="1" x14ac:dyDescent="0.25">
      <c r="A89" s="38" t="s">
        <v>205</v>
      </c>
      <c r="B89" s="19">
        <v>1907.71</v>
      </c>
      <c r="C89" s="140">
        <v>1438.3100000000004</v>
      </c>
      <c r="D89" s="247">
        <f t="shared" si="33"/>
        <v>4.1751739466134273E-3</v>
      </c>
      <c r="E89" s="215">
        <f t="shared" si="34"/>
        <v>2.9291975732572287E-3</v>
      </c>
      <c r="F89" s="52">
        <f t="shared" si="40"/>
        <v>-0.24605416965891022</v>
      </c>
      <c r="H89" s="19">
        <v>586.69399999999996</v>
      </c>
      <c r="I89" s="140">
        <v>411.46499999999997</v>
      </c>
      <c r="J89" s="214">
        <f t="shared" si="35"/>
        <v>3.2755894658556043E-3</v>
      </c>
      <c r="K89" s="215">
        <f t="shared" si="36"/>
        <v>2.2909350872494572E-3</v>
      </c>
      <c r="L89" s="52">
        <f t="shared" ref="L89" si="45">(I89-H89)/H89</f>
        <v>-0.29867188006013357</v>
      </c>
      <c r="N89" s="40">
        <f t="shared" ref="N89" si="46">(H89/B89)*10</f>
        <v>3.0753835750716823</v>
      </c>
      <c r="O89" s="143">
        <f t="shared" ref="O89" si="47">(I89/C89)*10</f>
        <v>2.8607532451279614</v>
      </c>
      <c r="P89" s="52">
        <f t="shared" ref="P89" si="48">(O89-N89)/N89</f>
        <v>-6.978977571560914E-2</v>
      </c>
    </row>
    <row r="90" spans="1:16" ht="20.100000000000001" customHeight="1" x14ac:dyDescent="0.25">
      <c r="A90" s="38" t="s">
        <v>192</v>
      </c>
      <c r="B90" s="19">
        <v>1043.3</v>
      </c>
      <c r="C90" s="140">
        <v>972.82000000000016</v>
      </c>
      <c r="D90" s="247">
        <f t="shared" si="33"/>
        <v>2.2833444173914214E-3</v>
      </c>
      <c r="E90" s="215">
        <f t="shared" si="34"/>
        <v>1.9812015373710094E-3</v>
      </c>
      <c r="F90" s="52">
        <f t="shared" si="40"/>
        <v>-6.7554873957634237E-2</v>
      </c>
      <c r="H90" s="19">
        <v>401.88699999999989</v>
      </c>
      <c r="I90" s="140">
        <v>398.22599999999989</v>
      </c>
      <c r="J90" s="214">
        <f t="shared" si="35"/>
        <v>2.2437877729520176E-3</v>
      </c>
      <c r="K90" s="215">
        <f t="shared" si="36"/>
        <v>2.2172236181813815E-3</v>
      </c>
      <c r="L90" s="52">
        <f t="shared" si="30"/>
        <v>-9.1095258119819802E-3</v>
      </c>
      <c r="N90" s="40">
        <f t="shared" si="42"/>
        <v>3.8520751461708032</v>
      </c>
      <c r="O90" s="143">
        <f t="shared" si="43"/>
        <v>4.0935219259472442</v>
      </c>
      <c r="P90" s="52">
        <f t="shared" si="44"/>
        <v>6.2679665015479724E-2</v>
      </c>
    </row>
    <row r="91" spans="1:16" ht="20.100000000000001" customHeight="1" x14ac:dyDescent="0.25">
      <c r="A91" s="38" t="s">
        <v>220</v>
      </c>
      <c r="B91" s="19">
        <v>1628.8999999999996</v>
      </c>
      <c r="C91" s="140">
        <v>821.35000000000014</v>
      </c>
      <c r="D91" s="247">
        <f t="shared" si="33"/>
        <v>3.5649762498695349E-3</v>
      </c>
      <c r="E91" s="215">
        <f t="shared" si="34"/>
        <v>1.6727245355972109E-3</v>
      </c>
      <c r="F91" s="52">
        <f t="shared" si="40"/>
        <v>-0.49576401252378888</v>
      </c>
      <c r="H91" s="19">
        <v>494.95799999999997</v>
      </c>
      <c r="I91" s="140">
        <v>349.37899999999996</v>
      </c>
      <c r="J91" s="214">
        <f t="shared" si="35"/>
        <v>2.7634153593542091E-3</v>
      </c>
      <c r="K91" s="215">
        <f t="shared" si="36"/>
        <v>1.9452556349826304E-3</v>
      </c>
      <c r="L91" s="52">
        <f t="shared" si="30"/>
        <v>-0.29412394587015467</v>
      </c>
      <c r="N91" s="40">
        <f t="shared" si="42"/>
        <v>3.0386027380440792</v>
      </c>
      <c r="O91" s="143">
        <f t="shared" si="43"/>
        <v>4.2537164424423199</v>
      </c>
      <c r="P91" s="52">
        <f t="shared" si="44"/>
        <v>0.39989225612967039</v>
      </c>
    </row>
    <row r="92" spans="1:16" ht="20.100000000000001" customHeight="1" x14ac:dyDescent="0.25">
      <c r="A92" s="38" t="s">
        <v>195</v>
      </c>
      <c r="B92" s="19">
        <v>388.51999999999992</v>
      </c>
      <c r="C92" s="140">
        <v>542.91999999999996</v>
      </c>
      <c r="D92" s="247">
        <f t="shared" si="33"/>
        <v>8.5030669322813657E-4</v>
      </c>
      <c r="E92" s="215">
        <f t="shared" si="34"/>
        <v>1.1056864976763104E-3</v>
      </c>
      <c r="F92" s="52">
        <f t="shared" si="40"/>
        <v>0.39740553896839304</v>
      </c>
      <c r="H92" s="19">
        <v>316.92899999999997</v>
      </c>
      <c r="I92" s="140">
        <v>349.04900000000004</v>
      </c>
      <c r="J92" s="214">
        <f t="shared" si="35"/>
        <v>1.769456128448818E-3</v>
      </c>
      <c r="K92" s="215">
        <f t="shared" si="36"/>
        <v>1.943418276814154E-3</v>
      </c>
      <c r="L92" s="52">
        <f t="shared" si="30"/>
        <v>0.1013476204449579</v>
      </c>
      <c r="N92" s="40">
        <f t="shared" si="42"/>
        <v>8.1573406774426047</v>
      </c>
      <c r="O92" s="143">
        <f t="shared" si="43"/>
        <v>6.4291055772489516</v>
      </c>
      <c r="P92" s="52">
        <f t="shared" si="44"/>
        <v>-0.21186256263303072</v>
      </c>
    </row>
    <row r="93" spans="1:16" ht="20.100000000000001" customHeight="1" x14ac:dyDescent="0.25">
      <c r="A93" s="38" t="s">
        <v>206</v>
      </c>
      <c r="B93" s="19">
        <v>2.0299999999999998</v>
      </c>
      <c r="C93" s="140">
        <v>493.65999999999997</v>
      </c>
      <c r="D93" s="247">
        <f t="shared" si="33"/>
        <v>4.4428152662748827E-6</v>
      </c>
      <c r="E93" s="215">
        <f t="shared" si="34"/>
        <v>1.0053657931976855E-3</v>
      </c>
      <c r="F93" s="52">
        <f t="shared" si="40"/>
        <v>242.18226600985224</v>
      </c>
      <c r="H93" s="19">
        <v>0.85699999999999998</v>
      </c>
      <c r="I93" s="140">
        <v>316.95699999999999</v>
      </c>
      <c r="J93" s="214">
        <f t="shared" si="35"/>
        <v>4.7847432771397921E-6</v>
      </c>
      <c r="K93" s="215">
        <f t="shared" si="36"/>
        <v>1.7647379788057944E-3</v>
      </c>
      <c r="L93" s="52">
        <f t="shared" si="30"/>
        <v>368.84480746791127</v>
      </c>
      <c r="N93" s="40">
        <f t="shared" si="42"/>
        <v>4.2216748768472909</v>
      </c>
      <c r="O93" s="143">
        <f t="shared" si="43"/>
        <v>6.4205526070574894</v>
      </c>
      <c r="P93" s="52">
        <f t="shared" si="44"/>
        <v>0.52085435149669812</v>
      </c>
    </row>
    <row r="94" spans="1:16" ht="20.100000000000001" customHeight="1" x14ac:dyDescent="0.25">
      <c r="A94" s="38" t="s">
        <v>207</v>
      </c>
      <c r="B94" s="19">
        <v>572.94000000000005</v>
      </c>
      <c r="C94" s="140">
        <v>297.00999999999993</v>
      </c>
      <c r="D94" s="247">
        <f t="shared" si="33"/>
        <v>1.253924422984991E-3</v>
      </c>
      <c r="E94" s="215">
        <f t="shared" si="34"/>
        <v>6.0487723177418565E-4</v>
      </c>
      <c r="F94" s="52">
        <f t="shared" ref="F94" si="49">(C94-B94)/B94</f>
        <v>-0.48160365832373386</v>
      </c>
      <c r="H94" s="19">
        <v>432.22200000000009</v>
      </c>
      <c r="I94" s="140">
        <v>260.71000000000004</v>
      </c>
      <c r="J94" s="214">
        <f t="shared" si="35"/>
        <v>2.4131520521959342E-3</v>
      </c>
      <c r="K94" s="215">
        <f t="shared" si="36"/>
        <v>1.4515686306169567E-3</v>
      </c>
      <c r="L94" s="52">
        <f t="shared" si="30"/>
        <v>-0.39681459990467866</v>
      </c>
      <c r="N94" s="40">
        <f t="shared" si="31"/>
        <v>7.5439313017069862</v>
      </c>
      <c r="O94" s="143">
        <f t="shared" si="32"/>
        <v>8.7778189286556039</v>
      </c>
      <c r="P94" s="52">
        <f t="shared" ref="P94" si="50">(O94-N94)/N94</f>
        <v>0.1635602947059476</v>
      </c>
    </row>
    <row r="95" spans="1:16" ht="20.100000000000001" customHeight="1" thickBot="1" x14ac:dyDescent="0.3">
      <c r="A95" s="8" t="s">
        <v>17</v>
      </c>
      <c r="B95" s="19">
        <f>B96-SUM(B68:B94)</f>
        <v>7845.7199999997392</v>
      </c>
      <c r="C95" s="140">
        <f>C96-SUM(C68:C94)</f>
        <v>7665.8800000001793</v>
      </c>
      <c r="D95" s="247">
        <f t="shared" si="33"/>
        <v>1.7170977630993605E-2</v>
      </c>
      <c r="E95" s="215">
        <f t="shared" si="34"/>
        <v>1.5611987049302058E-2</v>
      </c>
      <c r="F95" s="52">
        <f>(C95-B95)/B95</f>
        <v>-2.2922051768297355E-2</v>
      </c>
      <c r="H95" s="196">
        <f>H96-SUM(H68:H94)</f>
        <v>3376.8949999999313</v>
      </c>
      <c r="I95" s="119">
        <f>I96-SUM(I68:I94)</f>
        <v>3294.2600000001548</v>
      </c>
      <c r="J95" s="214">
        <f t="shared" si="35"/>
        <v>1.8853647198199125E-2</v>
      </c>
      <c r="K95" s="215">
        <f t="shared" si="36"/>
        <v>1.8341622788141766E-2</v>
      </c>
      <c r="L95" s="52">
        <f t="shared" si="30"/>
        <v>-2.4470704596908747E-2</v>
      </c>
      <c r="N95" s="40">
        <f t="shared" si="31"/>
        <v>4.3041237770402763</v>
      </c>
      <c r="O95" s="143">
        <f t="shared" si="32"/>
        <v>4.2973018100988769</v>
      </c>
      <c r="P95" s="52">
        <f>(O95-N95)/N95</f>
        <v>-1.5849839118916961E-3</v>
      </c>
    </row>
    <row r="96" spans="1:16" ht="26.25" customHeight="1" thickBot="1" x14ac:dyDescent="0.3">
      <c r="A96" s="12" t="s">
        <v>18</v>
      </c>
      <c r="B96" s="17">
        <v>456917.4899999997</v>
      </c>
      <c r="C96" s="145">
        <v>491025.26000000024</v>
      </c>
      <c r="D96" s="243">
        <f>SUM(D68:D95)</f>
        <v>0.99999999999999978</v>
      </c>
      <c r="E96" s="244">
        <f>SUM(E68:E95)</f>
        <v>1</v>
      </c>
      <c r="F96" s="57">
        <f>(C96-B96)/B96</f>
        <v>7.46475474160566E-2</v>
      </c>
      <c r="G96" s="1"/>
      <c r="H96" s="17">
        <v>179110.96799999991</v>
      </c>
      <c r="I96" s="145">
        <v>179605.70000000007</v>
      </c>
      <c r="J96" s="255">
        <f t="shared" si="35"/>
        <v>1</v>
      </c>
      <c r="K96" s="244">
        <f t="shared" si="36"/>
        <v>1</v>
      </c>
      <c r="L96" s="57">
        <f t="shared" si="30"/>
        <v>2.7621535717464491E-3</v>
      </c>
      <c r="M96" s="1"/>
      <c r="N96" s="37">
        <f t="shared" si="31"/>
        <v>3.919984940825969</v>
      </c>
      <c r="O96" s="150">
        <f t="shared" si="32"/>
        <v>3.6577690524515987</v>
      </c>
      <c r="P96" s="57">
        <f>(O96-N96)/N96</f>
        <v>-6.6892065233066844E-2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zoomScaleNormal="100" workbookViewId="0">
      <selection activeCell="S25" sqref="S25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9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L5</f>
        <v>2025/2024</v>
      </c>
    </row>
    <row r="6" spans="1:19" ht="19.5" customHeight="1" thickBot="1" x14ac:dyDescent="0.3">
      <c r="A6" s="38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156</v>
      </c>
      <c r="B7" s="39">
        <v>63734.86</v>
      </c>
      <c r="C7" s="147">
        <v>69164.83</v>
      </c>
      <c r="D7" s="247">
        <f>B7/$B$33</f>
        <v>0.16089026800184558</v>
      </c>
      <c r="E7" s="246">
        <f>C7/$C$33</f>
        <v>0.16062016698500498</v>
      </c>
      <c r="F7" s="52">
        <f>(C7-B7)/B7</f>
        <v>8.5196233270144486E-2</v>
      </c>
      <c r="H7" s="39">
        <v>19116.612000000001</v>
      </c>
      <c r="I7" s="147">
        <v>19644.519</v>
      </c>
      <c r="J7" s="247">
        <f>H7/$H$33</f>
        <v>0.17704698746635256</v>
      </c>
      <c r="K7" s="246">
        <f>I7/$I$33</f>
        <v>0.18451062053450712</v>
      </c>
      <c r="L7" s="52">
        <f t="shared" ref="L7:L33" si="0">(I7-H7)/H7</f>
        <v>2.7615092046645043E-2</v>
      </c>
      <c r="N7" s="27">
        <f t="shared" ref="N7:O33" si="1">(H7/B7)*10</f>
        <v>2.9993965625718797</v>
      </c>
      <c r="O7" s="151">
        <f t="shared" si="1"/>
        <v>2.8402468422173524</v>
      </c>
      <c r="P7" s="61">
        <f>(O7-N7)/N7</f>
        <v>-5.3060579698091644E-2</v>
      </c>
      <c r="R7" s="119"/>
      <c r="S7" s="2"/>
    </row>
    <row r="8" spans="1:19" ht="20.100000000000001" customHeight="1" x14ac:dyDescent="0.25">
      <c r="A8" s="8" t="s">
        <v>165</v>
      </c>
      <c r="B8" s="19">
        <v>61957.64</v>
      </c>
      <c r="C8" s="140">
        <v>76819.360000000015</v>
      </c>
      <c r="D8" s="247">
        <f t="shared" ref="D8:D32" si="2">B8/$B$33</f>
        <v>0.15640390995385992</v>
      </c>
      <c r="E8" s="215">
        <f t="shared" ref="E8:E32" si="3">C8/$C$33</f>
        <v>0.17839613617038044</v>
      </c>
      <c r="F8" s="52">
        <f t="shared" ref="F8:F33" si="4">(C8-B8)/B8</f>
        <v>0.23986904601272765</v>
      </c>
      <c r="H8" s="19">
        <v>19326.636000000002</v>
      </c>
      <c r="I8" s="140">
        <v>14501.787999999999</v>
      </c>
      <c r="J8" s="247">
        <f t="shared" ref="J8:J32" si="5">H8/$H$33</f>
        <v>0.17899210810256327</v>
      </c>
      <c r="K8" s="215">
        <f t="shared" ref="K8:K32" si="6">I8/$I$33</f>
        <v>0.13620765684005134</v>
      </c>
      <c r="L8" s="52">
        <f t="shared" si="0"/>
        <v>-0.24964758481507093</v>
      </c>
      <c r="N8" s="27">
        <f t="shared" si="1"/>
        <v>3.1193305619775065</v>
      </c>
      <c r="O8" s="152">
        <f t="shared" si="1"/>
        <v>1.8877777685208517</v>
      </c>
      <c r="P8" s="52">
        <f t="shared" ref="P8:P71" si="7">(O8-N8)/N8</f>
        <v>-0.39481317192491111</v>
      </c>
    </row>
    <row r="9" spans="1:19" ht="20.100000000000001" customHeight="1" x14ac:dyDescent="0.25">
      <c r="A9" s="8" t="s">
        <v>157</v>
      </c>
      <c r="B9" s="19">
        <v>38733.29</v>
      </c>
      <c r="C9" s="140">
        <v>37759.380000000005</v>
      </c>
      <c r="D9" s="247">
        <f t="shared" si="2"/>
        <v>9.777709417880899E-2</v>
      </c>
      <c r="E9" s="215">
        <f t="shared" si="3"/>
        <v>8.768788878466495E-2</v>
      </c>
      <c r="F9" s="52">
        <f t="shared" si="4"/>
        <v>-2.5144004033739353E-2</v>
      </c>
      <c r="H9" s="19">
        <v>9525.1069999999982</v>
      </c>
      <c r="I9" s="140">
        <v>9279.6270000000004</v>
      </c>
      <c r="J9" s="247">
        <f t="shared" si="5"/>
        <v>8.8216023824967862E-2</v>
      </c>
      <c r="K9" s="215">
        <f t="shared" si="6"/>
        <v>8.7158648990019391E-2</v>
      </c>
      <c r="L9" s="52">
        <f t="shared" si="0"/>
        <v>-2.5771888966706388E-2</v>
      </c>
      <c r="N9" s="27">
        <f t="shared" si="1"/>
        <v>2.4591525790863615</v>
      </c>
      <c r="O9" s="152">
        <f t="shared" si="1"/>
        <v>2.4575686888926671</v>
      </c>
      <c r="P9" s="52">
        <f t="shared" si="7"/>
        <v>-6.4407967491097366E-4</v>
      </c>
    </row>
    <row r="10" spans="1:19" ht="20.100000000000001" customHeight="1" x14ac:dyDescent="0.25">
      <c r="A10" s="8" t="s">
        <v>162</v>
      </c>
      <c r="B10" s="19">
        <v>37305.78</v>
      </c>
      <c r="C10" s="140">
        <v>40953.17</v>
      </c>
      <c r="D10" s="247">
        <f t="shared" si="2"/>
        <v>9.4173533011885344E-2</v>
      </c>
      <c r="E10" s="215">
        <f t="shared" si="3"/>
        <v>9.510476645377855E-2</v>
      </c>
      <c r="F10" s="52">
        <f t="shared" si="4"/>
        <v>9.7770104257302745E-2</v>
      </c>
      <c r="H10" s="19">
        <v>8228.9250000000011</v>
      </c>
      <c r="I10" s="140">
        <v>8771.257999999998</v>
      </c>
      <c r="J10" s="247">
        <f t="shared" si="5"/>
        <v>7.6211536925923654E-2</v>
      </c>
      <c r="K10" s="215">
        <f t="shared" si="6"/>
        <v>8.2383806722285208E-2</v>
      </c>
      <c r="L10" s="52">
        <f t="shared" si="0"/>
        <v>6.5905692420333978E-2</v>
      </c>
      <c r="N10" s="27">
        <f t="shared" si="1"/>
        <v>2.2058043016390494</v>
      </c>
      <c r="O10" s="152">
        <f t="shared" si="1"/>
        <v>2.1417775473791161</v>
      </c>
      <c r="P10" s="52">
        <f t="shared" si="7"/>
        <v>-2.9026488982888222E-2</v>
      </c>
    </row>
    <row r="11" spans="1:19" ht="20.100000000000001" customHeight="1" x14ac:dyDescent="0.25">
      <c r="A11" s="8" t="s">
        <v>158</v>
      </c>
      <c r="B11" s="19">
        <v>22810.130000000005</v>
      </c>
      <c r="C11" s="140">
        <v>26176.02</v>
      </c>
      <c r="D11" s="247">
        <f t="shared" si="2"/>
        <v>5.7581171887047977E-2</v>
      </c>
      <c r="E11" s="215">
        <f t="shared" si="3"/>
        <v>6.0788072542111798E-2</v>
      </c>
      <c r="F11" s="52">
        <f t="shared" si="4"/>
        <v>0.14756119320670225</v>
      </c>
      <c r="H11" s="19">
        <v>6603.8760000000002</v>
      </c>
      <c r="I11" s="140">
        <v>7381.0090000000009</v>
      </c>
      <c r="J11" s="247">
        <f t="shared" si="5"/>
        <v>6.1161274361866344E-2</v>
      </c>
      <c r="K11" s="215">
        <f t="shared" si="6"/>
        <v>6.9325930085678458E-2</v>
      </c>
      <c r="L11" s="52">
        <f t="shared" si="0"/>
        <v>0.11767831497744669</v>
      </c>
      <c r="N11" s="27">
        <f t="shared" si="1"/>
        <v>2.895150531803194</v>
      </c>
      <c r="O11" s="152">
        <f t="shared" si="1"/>
        <v>2.8197598412592901</v>
      </c>
      <c r="P11" s="52">
        <f t="shared" si="7"/>
        <v>-2.6040335283342979E-2</v>
      </c>
    </row>
    <row r="12" spans="1:19" ht="20.100000000000001" customHeight="1" x14ac:dyDescent="0.25">
      <c r="A12" s="8" t="s">
        <v>166</v>
      </c>
      <c r="B12" s="19">
        <v>23774.2</v>
      </c>
      <c r="C12" s="140">
        <v>27592.850000000002</v>
      </c>
      <c r="D12" s="247">
        <f t="shared" si="2"/>
        <v>6.0014839752209032E-2</v>
      </c>
      <c r="E12" s="215">
        <f t="shared" si="3"/>
        <v>6.4078349857755665E-2</v>
      </c>
      <c r="F12" s="52">
        <f t="shared" si="4"/>
        <v>0.16062159820309416</v>
      </c>
      <c r="H12" s="19">
        <v>5322.951</v>
      </c>
      <c r="I12" s="140">
        <v>6159.4080000000013</v>
      </c>
      <c r="J12" s="247">
        <f t="shared" si="5"/>
        <v>4.9298088959539944E-2</v>
      </c>
      <c r="K12" s="215">
        <f t="shared" si="6"/>
        <v>5.7852075289051758E-2</v>
      </c>
      <c r="L12" s="52">
        <f t="shared" si="0"/>
        <v>0.15714159307496936</v>
      </c>
      <c r="N12" s="27">
        <f t="shared" si="1"/>
        <v>2.238961142751386</v>
      </c>
      <c r="O12" s="152">
        <f t="shared" si="1"/>
        <v>2.232247846815389</v>
      </c>
      <c r="P12" s="52">
        <f t="shared" si="7"/>
        <v>-2.9983976978480566E-3</v>
      </c>
    </row>
    <row r="13" spans="1:19" ht="20.100000000000001" customHeight="1" x14ac:dyDescent="0.25">
      <c r="A13" s="8" t="s">
        <v>155</v>
      </c>
      <c r="B13" s="19">
        <v>20038.899999999998</v>
      </c>
      <c r="C13" s="140">
        <v>21936.019999999997</v>
      </c>
      <c r="D13" s="247">
        <f t="shared" si="2"/>
        <v>5.0585566383329048E-2</v>
      </c>
      <c r="E13" s="215">
        <f t="shared" si="3"/>
        <v>5.0941601322325357E-2</v>
      </c>
      <c r="F13" s="52">
        <f t="shared" si="4"/>
        <v>9.4671863226025346E-2</v>
      </c>
      <c r="H13" s="19">
        <v>4905.7809999999999</v>
      </c>
      <c r="I13" s="140">
        <v>5566.0549999999994</v>
      </c>
      <c r="J13" s="247">
        <f t="shared" si="5"/>
        <v>4.5434502056100237E-2</v>
      </c>
      <c r="K13" s="215">
        <f t="shared" si="6"/>
        <v>5.2279023068938259E-2</v>
      </c>
      <c r="L13" s="52">
        <f t="shared" si="0"/>
        <v>0.13459100599884086</v>
      </c>
      <c r="N13" s="27">
        <f t="shared" si="1"/>
        <v>2.4481288893102917</v>
      </c>
      <c r="O13" s="152">
        <f t="shared" si="1"/>
        <v>2.5374042328553674</v>
      </c>
      <c r="P13" s="52">
        <f t="shared" si="7"/>
        <v>3.6466766082004429E-2</v>
      </c>
    </row>
    <row r="14" spans="1:19" ht="20.100000000000001" customHeight="1" x14ac:dyDescent="0.25">
      <c r="A14" s="8" t="s">
        <v>164</v>
      </c>
      <c r="B14" s="19">
        <v>28338.079999999998</v>
      </c>
      <c r="C14" s="140">
        <v>26379.22</v>
      </c>
      <c r="D14" s="247">
        <f t="shared" si="2"/>
        <v>7.1535754308674093E-2</v>
      </c>
      <c r="E14" s="215">
        <f t="shared" si="3"/>
        <v>6.1259960030758169E-2</v>
      </c>
      <c r="F14" s="52">
        <f t="shared" si="4"/>
        <v>-6.9124654881346836E-2</v>
      </c>
      <c r="H14" s="19">
        <v>5671.9879999999994</v>
      </c>
      <c r="I14" s="140">
        <v>5294.8990000000003</v>
      </c>
      <c r="J14" s="247">
        <f t="shared" si="5"/>
        <v>5.2530667481523505E-2</v>
      </c>
      <c r="K14" s="215">
        <f t="shared" si="6"/>
        <v>4.9732197574170245E-2</v>
      </c>
      <c r="L14" s="52">
        <f t="shared" si="0"/>
        <v>-6.648268649369482E-2</v>
      </c>
      <c r="N14" s="27">
        <f t="shared" si="1"/>
        <v>2.0015428003590925</v>
      </c>
      <c r="O14" s="152">
        <f t="shared" si="1"/>
        <v>2.0072234887915563</v>
      </c>
      <c r="P14" s="52">
        <f t="shared" si="7"/>
        <v>2.8381548630609706E-3</v>
      </c>
    </row>
    <row r="15" spans="1:19" ht="20.100000000000001" customHeight="1" x14ac:dyDescent="0.25">
      <c r="A15" s="8" t="s">
        <v>160</v>
      </c>
      <c r="B15" s="19">
        <v>13486.68</v>
      </c>
      <c r="C15" s="140">
        <v>13944.339999999998</v>
      </c>
      <c r="D15" s="247">
        <f t="shared" si="2"/>
        <v>3.4045349117502274E-2</v>
      </c>
      <c r="E15" s="215">
        <f t="shared" si="3"/>
        <v>3.2382675115310545E-2</v>
      </c>
      <c r="F15" s="52">
        <f t="shared" si="4"/>
        <v>3.3934222506947449E-2</v>
      </c>
      <c r="H15" s="19">
        <v>5049.9480000000003</v>
      </c>
      <c r="I15" s="140">
        <v>5037.7470000000003</v>
      </c>
      <c r="J15" s="247">
        <f t="shared" si="5"/>
        <v>4.6769693304531797E-2</v>
      </c>
      <c r="K15" s="215">
        <f t="shared" si="6"/>
        <v>4.7316904275734706E-2</v>
      </c>
      <c r="L15" s="52">
        <f t="shared" si="0"/>
        <v>-2.416064482248138E-3</v>
      </c>
      <c r="N15" s="27">
        <f t="shared" si="1"/>
        <v>3.7443966936266007</v>
      </c>
      <c r="O15" s="152">
        <f t="shared" si="1"/>
        <v>3.6127539919422507</v>
      </c>
      <c r="P15" s="52">
        <f t="shared" si="7"/>
        <v>-3.5157252945026155E-2</v>
      </c>
    </row>
    <row r="16" spans="1:19" ht="20.100000000000001" customHeight="1" x14ac:dyDescent="0.25">
      <c r="A16" s="8" t="s">
        <v>168</v>
      </c>
      <c r="B16" s="19">
        <v>12185.16</v>
      </c>
      <c r="C16" s="140">
        <v>9365.4399999999987</v>
      </c>
      <c r="D16" s="247">
        <f t="shared" si="2"/>
        <v>3.0759833128140058E-2</v>
      </c>
      <c r="E16" s="215">
        <f t="shared" si="3"/>
        <v>2.1749182882225618E-2</v>
      </c>
      <c r="F16" s="52">
        <f t="shared" si="4"/>
        <v>-0.23140607099127145</v>
      </c>
      <c r="H16" s="19">
        <v>3777.7280000000001</v>
      </c>
      <c r="I16" s="140">
        <v>2875.0410000000006</v>
      </c>
      <c r="J16" s="247">
        <f t="shared" si="5"/>
        <v>3.4987128570025332E-2</v>
      </c>
      <c r="K16" s="215">
        <f t="shared" si="6"/>
        <v>2.7003745878030914E-2</v>
      </c>
      <c r="L16" s="52">
        <f t="shared" si="0"/>
        <v>-0.23894970733732004</v>
      </c>
      <c r="N16" s="27">
        <f t="shared" si="1"/>
        <v>3.1002695081558223</v>
      </c>
      <c r="O16" s="152">
        <f t="shared" si="1"/>
        <v>3.0698408190111741</v>
      </c>
      <c r="P16" s="52">
        <f t="shared" si="7"/>
        <v>-9.8148528908857564E-3</v>
      </c>
    </row>
    <row r="17" spans="1:16" ht="20.100000000000001" customHeight="1" x14ac:dyDescent="0.25">
      <c r="A17" s="8" t="s">
        <v>167</v>
      </c>
      <c r="B17" s="19">
        <v>6224.73</v>
      </c>
      <c r="C17" s="140">
        <v>6017.4</v>
      </c>
      <c r="D17" s="247">
        <f t="shared" si="2"/>
        <v>1.5713511851114574E-2</v>
      </c>
      <c r="E17" s="215">
        <f t="shared" si="3"/>
        <v>1.3974093376873317E-2</v>
      </c>
      <c r="F17" s="52">
        <f t="shared" si="4"/>
        <v>-3.330746875768105E-2</v>
      </c>
      <c r="H17" s="19">
        <v>1971.8440000000001</v>
      </c>
      <c r="I17" s="140">
        <v>1954.3200000000002</v>
      </c>
      <c r="J17" s="247">
        <f t="shared" si="5"/>
        <v>1.8262076980670137E-2</v>
      </c>
      <c r="K17" s="215">
        <f t="shared" si="6"/>
        <v>1.8355898453049319E-2</v>
      </c>
      <c r="L17" s="52">
        <f t="shared" si="0"/>
        <v>-8.887112773627066E-3</v>
      </c>
      <c r="N17" s="27">
        <f t="shared" si="1"/>
        <v>3.1677582802788233</v>
      </c>
      <c r="O17" s="152">
        <f t="shared" si="1"/>
        <v>3.2477814338418591</v>
      </c>
      <c r="P17" s="52">
        <f t="shared" si="7"/>
        <v>2.5261761309638888E-2</v>
      </c>
    </row>
    <row r="18" spans="1:16" ht="20.100000000000001" customHeight="1" x14ac:dyDescent="0.25">
      <c r="A18" s="8" t="s">
        <v>178</v>
      </c>
      <c r="B18" s="19">
        <v>6847.7100000000009</v>
      </c>
      <c r="C18" s="140">
        <v>9004.83</v>
      </c>
      <c r="D18" s="247">
        <f t="shared" si="2"/>
        <v>1.7286142891016286E-2</v>
      </c>
      <c r="E18" s="215">
        <f t="shared" si="3"/>
        <v>2.0911745149544681E-2</v>
      </c>
      <c r="F18" s="52">
        <f t="shared" si="4"/>
        <v>0.31501334022614841</v>
      </c>
      <c r="H18" s="19">
        <v>1350.6040000000003</v>
      </c>
      <c r="I18" s="140">
        <v>1813.519</v>
      </c>
      <c r="J18" s="247">
        <f t="shared" si="5"/>
        <v>1.2508511940295994E-2</v>
      </c>
      <c r="K18" s="215">
        <f t="shared" si="6"/>
        <v>1.7033428817530165E-2</v>
      </c>
      <c r="L18" s="52">
        <f t="shared" si="0"/>
        <v>0.34274665260875847</v>
      </c>
      <c r="N18" s="27">
        <f t="shared" si="1"/>
        <v>1.9723440391021232</v>
      </c>
      <c r="O18" s="152">
        <f t="shared" si="1"/>
        <v>2.0139402964853308</v>
      </c>
      <c r="P18" s="52">
        <f t="shared" si="7"/>
        <v>2.1089757445229285E-2</v>
      </c>
    </row>
    <row r="19" spans="1:16" ht="20.100000000000001" customHeight="1" x14ac:dyDescent="0.25">
      <c r="A19" s="8" t="s">
        <v>180</v>
      </c>
      <c r="B19" s="19">
        <v>6053.41</v>
      </c>
      <c r="C19" s="140">
        <v>6813.0299999999988</v>
      </c>
      <c r="D19" s="247">
        <f t="shared" si="2"/>
        <v>1.5281037052957393E-2</v>
      </c>
      <c r="E19" s="215">
        <f t="shared" si="3"/>
        <v>1.5821769767580551E-2</v>
      </c>
      <c r="F19" s="52">
        <f t="shared" si="4"/>
        <v>0.12548629615373796</v>
      </c>
      <c r="H19" s="19">
        <v>1311.1120000000001</v>
      </c>
      <c r="I19" s="140">
        <v>1548.7939999999999</v>
      </c>
      <c r="J19" s="247">
        <f t="shared" si="5"/>
        <v>1.2142759911169638E-2</v>
      </c>
      <c r="K19" s="215">
        <f t="shared" si="6"/>
        <v>1.4547006318664325E-2</v>
      </c>
      <c r="L19" s="52">
        <f t="shared" si="0"/>
        <v>0.18128275845236697</v>
      </c>
      <c r="N19" s="27">
        <f t="shared" si="1"/>
        <v>2.1659064890697972</v>
      </c>
      <c r="O19" s="152">
        <f t="shared" si="1"/>
        <v>2.2732822253828329</v>
      </c>
      <c r="P19" s="52">
        <f t="shared" si="7"/>
        <v>4.957542574201846E-2</v>
      </c>
    </row>
    <row r="20" spans="1:16" ht="20.100000000000001" customHeight="1" x14ac:dyDescent="0.25">
      <c r="A20" s="8" t="s">
        <v>175</v>
      </c>
      <c r="B20" s="19">
        <v>5088.7300000000005</v>
      </c>
      <c r="C20" s="140">
        <v>5165.6699999999992</v>
      </c>
      <c r="D20" s="247">
        <f t="shared" si="2"/>
        <v>1.2845829323058555E-2</v>
      </c>
      <c r="E20" s="215">
        <f t="shared" si="3"/>
        <v>1.1996137024979757E-2</v>
      </c>
      <c r="F20" s="52">
        <f t="shared" si="4"/>
        <v>1.5119686051332785E-2</v>
      </c>
      <c r="H20" s="19">
        <v>1443.8530000000001</v>
      </c>
      <c r="I20" s="140">
        <v>1528.1659999999999</v>
      </c>
      <c r="J20" s="247">
        <f t="shared" si="5"/>
        <v>1.3372130165860746E-2</v>
      </c>
      <c r="K20" s="215">
        <f t="shared" si="6"/>
        <v>1.4353258379079458E-2</v>
      </c>
      <c r="L20" s="52">
        <f t="shared" si="0"/>
        <v>5.8394448742358031E-2</v>
      </c>
      <c r="N20" s="27">
        <f t="shared" si="1"/>
        <v>2.8373543104075081</v>
      </c>
      <c r="O20" s="152">
        <f t="shared" si="1"/>
        <v>2.9583113129565</v>
      </c>
      <c r="P20" s="52">
        <f t="shared" si="7"/>
        <v>4.2630207339745221E-2</v>
      </c>
    </row>
    <row r="21" spans="1:16" ht="20.100000000000001" customHeight="1" x14ac:dyDescent="0.25">
      <c r="A21" s="8" t="s">
        <v>161</v>
      </c>
      <c r="B21" s="19">
        <v>5968.1</v>
      </c>
      <c r="C21" s="140">
        <v>5648.88</v>
      </c>
      <c r="D21" s="247">
        <f t="shared" si="2"/>
        <v>1.5065683182826708E-2</v>
      </c>
      <c r="E21" s="215">
        <f t="shared" si="3"/>
        <v>1.3118286401893201E-2</v>
      </c>
      <c r="F21" s="52">
        <f t="shared" si="4"/>
        <v>-5.3487709656339581E-2</v>
      </c>
      <c r="H21" s="19">
        <v>1478.7049999999999</v>
      </c>
      <c r="I21" s="140">
        <v>1488.652</v>
      </c>
      <c r="J21" s="247">
        <f t="shared" si="5"/>
        <v>1.3694909202605191E-2</v>
      </c>
      <c r="K21" s="215">
        <f t="shared" si="6"/>
        <v>1.3982124188428086E-2</v>
      </c>
      <c r="L21" s="52">
        <f t="shared" si="0"/>
        <v>6.7268319238794191E-3</v>
      </c>
      <c r="N21" s="27">
        <f t="shared" si="1"/>
        <v>2.4776813391196524</v>
      </c>
      <c r="O21" s="152">
        <f t="shared" si="1"/>
        <v>2.6353046975683676</v>
      </c>
      <c r="P21" s="52">
        <f t="shared" si="7"/>
        <v>6.3617284418310452E-2</v>
      </c>
    </row>
    <row r="22" spans="1:16" ht="20.100000000000001" customHeight="1" x14ac:dyDescent="0.25">
      <c r="A22" s="8" t="s">
        <v>171</v>
      </c>
      <c r="B22" s="19">
        <v>3001.12</v>
      </c>
      <c r="C22" s="140">
        <v>2611.9900000000002</v>
      </c>
      <c r="D22" s="247">
        <f t="shared" si="2"/>
        <v>7.575932560386872E-3</v>
      </c>
      <c r="E22" s="215">
        <f t="shared" si="3"/>
        <v>6.0657746135306511E-3</v>
      </c>
      <c r="F22" s="52">
        <f t="shared" si="4"/>
        <v>-0.12966159300527791</v>
      </c>
      <c r="H22" s="19">
        <v>1464.905</v>
      </c>
      <c r="I22" s="140">
        <v>1452.8639999999998</v>
      </c>
      <c r="J22" s="247">
        <f t="shared" si="5"/>
        <v>1.3567101595952105E-2</v>
      </c>
      <c r="K22" s="215">
        <f t="shared" si="6"/>
        <v>1.3645986353356176E-2</v>
      </c>
      <c r="L22" s="52">
        <f t="shared" ref="L22" si="8">(I22-H22)/H22</f>
        <v>-8.2196456425503144E-3</v>
      </c>
      <c r="N22" s="27">
        <f t="shared" ref="N22" si="9">(H22/B22)*10</f>
        <v>4.8811943541077998</v>
      </c>
      <c r="O22" s="152">
        <f t="shared" ref="O22" si="10">(I22/C22)*10</f>
        <v>5.5622877576100969</v>
      </c>
      <c r="P22" s="52">
        <f t="shared" ref="P22" si="11">(O22-N22)/N22</f>
        <v>0.13953417014201014</v>
      </c>
    </row>
    <row r="23" spans="1:16" ht="20.100000000000001" customHeight="1" x14ac:dyDescent="0.25">
      <c r="A23" s="8" t="s">
        <v>163</v>
      </c>
      <c r="B23" s="19">
        <v>2145.09</v>
      </c>
      <c r="C23" s="140">
        <v>5388.4600000000019</v>
      </c>
      <c r="D23" s="247">
        <f t="shared" si="2"/>
        <v>5.4149974596018405E-3</v>
      </c>
      <c r="E23" s="215">
        <f t="shared" si="3"/>
        <v>1.2513517997398681E-2</v>
      </c>
      <c r="F23" s="52">
        <f t="shared" si="4"/>
        <v>1.5119971656200912</v>
      </c>
      <c r="H23" s="19">
        <v>699.80099999999993</v>
      </c>
      <c r="I23" s="140">
        <v>1107.4829999999997</v>
      </c>
      <c r="J23" s="247">
        <f t="shared" si="5"/>
        <v>6.4811515176403101E-3</v>
      </c>
      <c r="K23" s="215">
        <f t="shared" si="6"/>
        <v>1.0402004526627377E-2</v>
      </c>
      <c r="L23" s="52">
        <f t="shared" si="0"/>
        <v>0.58256847303733461</v>
      </c>
      <c r="N23" s="27">
        <f t="shared" si="1"/>
        <v>3.2623386431338544</v>
      </c>
      <c r="O23" s="152">
        <f t="shared" si="1"/>
        <v>2.055286668176064</v>
      </c>
      <c r="P23" s="52">
        <f t="shared" si="7"/>
        <v>-0.36999591611932631</v>
      </c>
    </row>
    <row r="24" spans="1:16" ht="20.100000000000001" customHeight="1" x14ac:dyDescent="0.25">
      <c r="A24" s="8" t="s">
        <v>200</v>
      </c>
      <c r="B24" s="19">
        <v>4593.96</v>
      </c>
      <c r="C24" s="140">
        <v>4108.74</v>
      </c>
      <c r="D24" s="247">
        <f t="shared" si="2"/>
        <v>1.1596847558616409E-2</v>
      </c>
      <c r="E24" s="215">
        <f t="shared" si="3"/>
        <v>9.5416486225437021E-3</v>
      </c>
      <c r="F24" s="52">
        <f t="shared" si="4"/>
        <v>-0.10562129404696607</v>
      </c>
      <c r="H24" s="19">
        <v>1083.7360000000001</v>
      </c>
      <c r="I24" s="140">
        <v>925.24700000000007</v>
      </c>
      <c r="J24" s="247">
        <f t="shared" si="5"/>
        <v>1.0036935101723835E-2</v>
      </c>
      <c r="K24" s="215">
        <f t="shared" si="6"/>
        <v>8.6903577592147268E-3</v>
      </c>
      <c r="L24" s="52">
        <f t="shared" si="0"/>
        <v>-0.14624318099610978</v>
      </c>
      <c r="N24" s="27">
        <f t="shared" ref="N24" si="12">(H24/B24)*10</f>
        <v>2.3590453552055308</v>
      </c>
      <c r="O24" s="152">
        <f t="shared" ref="O24" si="13">(I24/C24)*10</f>
        <v>2.2518996091259122</v>
      </c>
      <c r="P24" s="52">
        <f t="shared" ref="P24" si="14">(O24-N24)/N24</f>
        <v>-4.5419112372378931E-2</v>
      </c>
    </row>
    <row r="25" spans="1:16" ht="20.100000000000001" customHeight="1" x14ac:dyDescent="0.25">
      <c r="A25" s="8" t="s">
        <v>183</v>
      </c>
      <c r="B25" s="19">
        <v>2476.69</v>
      </c>
      <c r="C25" s="140">
        <v>4432.58</v>
      </c>
      <c r="D25" s="247">
        <f t="shared" si="2"/>
        <v>6.252078028530869E-3</v>
      </c>
      <c r="E25" s="215">
        <f t="shared" si="3"/>
        <v>1.0293696084764372E-2</v>
      </c>
      <c r="F25" s="52">
        <f t="shared" si="4"/>
        <v>0.78971934315558256</v>
      </c>
      <c r="H25" s="19">
        <v>422.74499999999995</v>
      </c>
      <c r="I25" s="140">
        <v>780.10299999999995</v>
      </c>
      <c r="J25" s="247">
        <f t="shared" si="5"/>
        <v>3.9152193242433962E-3</v>
      </c>
      <c r="K25" s="215">
        <f t="shared" si="6"/>
        <v>7.3270966120794609E-3</v>
      </c>
      <c r="L25" s="52">
        <f t="shared" si="0"/>
        <v>0.84532756153236599</v>
      </c>
      <c r="N25" s="27">
        <f t="shared" si="1"/>
        <v>1.7068950898174577</v>
      </c>
      <c r="O25" s="152">
        <f t="shared" si="1"/>
        <v>1.7599298828221936</v>
      </c>
      <c r="P25" s="52">
        <f t="shared" si="7"/>
        <v>3.1070915442382378E-2</v>
      </c>
    </row>
    <row r="26" spans="1:16" ht="20.100000000000001" customHeight="1" x14ac:dyDescent="0.25">
      <c r="A26" s="8" t="s">
        <v>177</v>
      </c>
      <c r="B26" s="19">
        <v>3775.5999999999995</v>
      </c>
      <c r="C26" s="140">
        <v>2994.04</v>
      </c>
      <c r="D26" s="247">
        <f t="shared" si="2"/>
        <v>9.5310054163101343E-3</v>
      </c>
      <c r="E26" s="215">
        <f t="shared" si="3"/>
        <v>6.9530020497380581E-3</v>
      </c>
      <c r="F26" s="52">
        <f t="shared" si="4"/>
        <v>-0.20700286047250757</v>
      </c>
      <c r="H26" s="19">
        <v>860.24900000000002</v>
      </c>
      <c r="I26" s="140">
        <v>775.73299999999995</v>
      </c>
      <c r="J26" s="247">
        <f t="shared" si="5"/>
        <v>7.9671279576601917E-3</v>
      </c>
      <c r="K26" s="215">
        <f t="shared" si="6"/>
        <v>7.2860515036837908E-3</v>
      </c>
      <c r="L26" s="52">
        <f t="shared" si="0"/>
        <v>-9.8245972968291823E-2</v>
      </c>
      <c r="N26" s="27">
        <f t="shared" si="1"/>
        <v>2.2784431613518388</v>
      </c>
      <c r="O26" s="152">
        <f t="shared" si="1"/>
        <v>2.5909239689516506</v>
      </c>
      <c r="P26" s="52">
        <f t="shared" si="7"/>
        <v>0.13714663279746317</v>
      </c>
    </row>
    <row r="27" spans="1:16" ht="20.100000000000001" customHeight="1" x14ac:dyDescent="0.25">
      <c r="A27" s="8" t="s">
        <v>172</v>
      </c>
      <c r="B27" s="19">
        <v>2543.1600000000003</v>
      </c>
      <c r="C27" s="140">
        <v>2396.2399999999998</v>
      </c>
      <c r="D27" s="247">
        <f t="shared" si="2"/>
        <v>6.4198727975800628E-3</v>
      </c>
      <c r="E27" s="215">
        <f t="shared" si="3"/>
        <v>5.564742498986093E-3</v>
      </c>
      <c r="F27" s="52">
        <f t="shared" si="4"/>
        <v>-5.7770647540854883E-2</v>
      </c>
      <c r="H27" s="19">
        <v>752.23900000000003</v>
      </c>
      <c r="I27" s="140">
        <v>703.36299999999994</v>
      </c>
      <c r="J27" s="247">
        <f t="shared" si="5"/>
        <v>6.9668019000804944E-3</v>
      </c>
      <c r="K27" s="215">
        <f t="shared" si="6"/>
        <v>6.6063182097262103E-3</v>
      </c>
      <c r="L27" s="52">
        <f t="shared" si="0"/>
        <v>-6.4974030859873105E-2</v>
      </c>
      <c r="N27" s="27">
        <f t="shared" si="1"/>
        <v>2.9578909702889318</v>
      </c>
      <c r="O27" s="152">
        <f t="shared" si="1"/>
        <v>2.9352777685039895</v>
      </c>
      <c r="P27" s="52">
        <f t="shared" si="7"/>
        <v>-7.6450423670394478E-3</v>
      </c>
    </row>
    <row r="28" spans="1:16" ht="20.100000000000001" customHeight="1" x14ac:dyDescent="0.25">
      <c r="A28" s="8" t="s">
        <v>184</v>
      </c>
      <c r="B28" s="19">
        <v>2049.7799999999997</v>
      </c>
      <c r="C28" s="140">
        <v>2404.35</v>
      </c>
      <c r="D28" s="247">
        <f t="shared" si="2"/>
        <v>5.1743999052453081E-3</v>
      </c>
      <c r="E28" s="215">
        <f t="shared" si="3"/>
        <v>5.5835761974748835E-3</v>
      </c>
      <c r="F28" s="52">
        <f t="shared" si="4"/>
        <v>0.17297953926762882</v>
      </c>
      <c r="H28" s="19">
        <v>528.52700000000004</v>
      </c>
      <c r="I28" s="140">
        <v>619.95600000000002</v>
      </c>
      <c r="J28" s="247">
        <f t="shared" si="5"/>
        <v>4.8949109363431616E-3</v>
      </c>
      <c r="K28" s="215">
        <f t="shared" si="6"/>
        <v>5.8229201877679415E-3</v>
      </c>
      <c r="L28" s="52">
        <f t="shared" si="0"/>
        <v>0.17298832415373286</v>
      </c>
      <c r="N28" s="27">
        <f t="shared" si="1"/>
        <v>2.5784572002849093</v>
      </c>
      <c r="O28" s="152">
        <f t="shared" si="1"/>
        <v>2.5784765113232266</v>
      </c>
      <c r="P28" s="52">
        <f t="shared" si="7"/>
        <v>7.4893771031692239E-6</v>
      </c>
    </row>
    <row r="29" spans="1:16" ht="20.100000000000001" customHeight="1" x14ac:dyDescent="0.25">
      <c r="A29" s="8" t="s">
        <v>159</v>
      </c>
      <c r="B29" s="19">
        <v>1139.55</v>
      </c>
      <c r="C29" s="140">
        <v>2197.5399999999995</v>
      </c>
      <c r="D29" s="247">
        <f t="shared" si="2"/>
        <v>2.8766440359561962E-3</v>
      </c>
      <c r="E29" s="215">
        <f t="shared" si="3"/>
        <v>5.103305274606007E-3</v>
      </c>
      <c r="F29" s="52">
        <f t="shared" si="4"/>
        <v>0.9284278882014827</v>
      </c>
      <c r="H29" s="19">
        <v>324.39100000000002</v>
      </c>
      <c r="I29" s="140">
        <v>619.08600000000001</v>
      </c>
      <c r="J29" s="247">
        <f t="shared" si="5"/>
        <v>3.0043215456377718E-3</v>
      </c>
      <c r="K29" s="215">
        <f t="shared" si="6"/>
        <v>5.8147487359820763E-3</v>
      </c>
      <c r="L29" s="52">
        <f t="shared" si="0"/>
        <v>0.90845615322249995</v>
      </c>
      <c r="N29" s="27">
        <f t="shared" ref="N29:N30" si="15">(H29/B29)*10</f>
        <v>2.8466587688122509</v>
      </c>
      <c r="O29" s="152">
        <f t="shared" ref="O29:O30" si="16">(I29/C29)*10</f>
        <v>2.8171773892625396</v>
      </c>
      <c r="P29" s="52">
        <f t="shared" ref="P29:P30" si="17">(O29-N29)/N29</f>
        <v>-1.0356485249551781E-2</v>
      </c>
    </row>
    <row r="30" spans="1:16" ht="20.100000000000001" customHeight="1" x14ac:dyDescent="0.25">
      <c r="A30" s="8" t="s">
        <v>170</v>
      </c>
      <c r="B30" s="19">
        <v>438.54</v>
      </c>
      <c r="C30" s="140">
        <v>422.03</v>
      </c>
      <c r="D30" s="247">
        <f t="shared" si="2"/>
        <v>1.1070365280402179E-3</v>
      </c>
      <c r="E30" s="215">
        <f t="shared" si="3"/>
        <v>9.800722285109593E-4</v>
      </c>
      <c r="F30" s="52">
        <f t="shared" si="4"/>
        <v>-3.7647649017193523E-2</v>
      </c>
      <c r="H30" s="19">
        <v>594.67499999999995</v>
      </c>
      <c r="I30" s="140">
        <v>592.07999999999993</v>
      </c>
      <c r="J30" s="247">
        <f t="shared" si="5"/>
        <v>5.5075353975669534E-3</v>
      </c>
      <c r="K30" s="215">
        <f t="shared" si="6"/>
        <v>5.5610956015808262E-3</v>
      </c>
      <c r="L30" s="52">
        <f t="shared" si="0"/>
        <v>-4.3637280867701309E-3</v>
      </c>
      <c r="N30" s="27">
        <f t="shared" si="15"/>
        <v>13.560336571350389</v>
      </c>
      <c r="O30" s="152">
        <f t="shared" si="16"/>
        <v>14.029334407506575</v>
      </c>
      <c r="P30" s="52">
        <f t="shared" si="17"/>
        <v>3.4586002617889404E-2</v>
      </c>
    </row>
    <row r="31" spans="1:16" ht="20.100000000000001" customHeight="1" x14ac:dyDescent="0.25">
      <c r="A31" s="8" t="s">
        <v>169</v>
      </c>
      <c r="B31" s="19">
        <v>1525.61</v>
      </c>
      <c r="C31" s="140">
        <v>1939.1699999999996</v>
      </c>
      <c r="D31" s="247">
        <f t="shared" si="2"/>
        <v>3.8512017091791779E-3</v>
      </c>
      <c r="E31" s="215">
        <f t="shared" si="3"/>
        <v>4.5032975460550118E-3</v>
      </c>
      <c r="F31" s="52">
        <f t="shared" si="4"/>
        <v>0.27107845386435575</v>
      </c>
      <c r="H31" s="19">
        <v>434.30900000000003</v>
      </c>
      <c r="I31" s="140">
        <v>496.91800000000006</v>
      </c>
      <c r="J31" s="247">
        <f t="shared" si="5"/>
        <v>4.0223183940503743E-3</v>
      </c>
      <c r="K31" s="215">
        <f t="shared" si="6"/>
        <v>4.6672890557802015E-3</v>
      </c>
      <c r="L31" s="52">
        <f t="shared" si="0"/>
        <v>0.14415773101639623</v>
      </c>
      <c r="N31" s="27">
        <f t="shared" si="1"/>
        <v>2.8467891531911826</v>
      </c>
      <c r="O31" s="152">
        <f t="shared" si="1"/>
        <v>2.5625293295585232</v>
      </c>
      <c r="P31" s="52">
        <f t="shared" si="7"/>
        <v>-9.9852784430491087E-2</v>
      </c>
    </row>
    <row r="32" spans="1:16" ht="20.100000000000001" customHeight="1" thickBot="1" x14ac:dyDescent="0.3">
      <c r="A32" s="8" t="s">
        <v>17</v>
      </c>
      <c r="B32" s="19">
        <f>B33-SUM(B7:B31)</f>
        <v>19902.189999999886</v>
      </c>
      <c r="C32" s="140">
        <f>C33-SUM(C7:C31)</f>
        <v>18975.539999999921</v>
      </c>
      <c r="D32" s="247">
        <f t="shared" si="2"/>
        <v>5.0240459976277234E-2</v>
      </c>
      <c r="E32" s="215">
        <f t="shared" si="3"/>
        <v>4.4066535021204112E-2</v>
      </c>
      <c r="F32" s="52">
        <f t="shared" si="4"/>
        <v>-4.6560202671161836E-2</v>
      </c>
      <c r="H32" s="19">
        <f>H33-SUM(H7:H31)</f>
        <v>5723.5469999999914</v>
      </c>
      <c r="I32" s="140">
        <f>I33-SUM(I7:I31)</f>
        <v>5550.5939999999682</v>
      </c>
      <c r="J32" s="247">
        <f t="shared" si="5"/>
        <v>5.3008177075105058E-2</v>
      </c>
      <c r="K32" s="215">
        <f t="shared" si="6"/>
        <v>5.2133806038982482E-2</v>
      </c>
      <c r="L32" s="52">
        <f t="shared" si="0"/>
        <v>-3.0217800255684706E-2</v>
      </c>
      <c r="N32" s="27">
        <f t="shared" si="1"/>
        <v>2.875837784686019</v>
      </c>
      <c r="O32" s="152">
        <f t="shared" si="1"/>
        <v>2.9251309844146682</v>
      </c>
      <c r="P32" s="52">
        <f t="shared" si="7"/>
        <v>1.7140465985647026E-2</v>
      </c>
    </row>
    <row r="33" spans="1:16" ht="26.25" customHeight="1" thickBot="1" x14ac:dyDescent="0.3">
      <c r="A33" s="12" t="s">
        <v>18</v>
      </c>
      <c r="B33" s="17">
        <v>396138.68999999983</v>
      </c>
      <c r="C33" s="145">
        <v>430611.11999999988</v>
      </c>
      <c r="D33" s="243">
        <f>SUM(D7:D32)</f>
        <v>1</v>
      </c>
      <c r="E33" s="244">
        <f>SUM(E7:E32)</f>
        <v>0.99999999999999978</v>
      </c>
      <c r="F33" s="57">
        <f t="shared" si="4"/>
        <v>8.7021113741755612E-2</v>
      </c>
      <c r="G33" s="1"/>
      <c r="H33" s="17">
        <v>107974.79400000001</v>
      </c>
      <c r="I33" s="145">
        <v>106468.22899999996</v>
      </c>
      <c r="J33" s="243">
        <f>SUM(J7:J32)</f>
        <v>1</v>
      </c>
      <c r="K33" s="244">
        <f>SUM(K7:K32)</f>
        <v>0.99999999999999978</v>
      </c>
      <c r="L33" s="57">
        <f t="shared" si="0"/>
        <v>-1.39529323853125E-2</v>
      </c>
      <c r="N33" s="29">
        <f t="shared" si="1"/>
        <v>2.7256816040866916</v>
      </c>
      <c r="O33" s="146">
        <f t="shared" si="1"/>
        <v>2.4724913978069121</v>
      </c>
      <c r="P33" s="57">
        <f t="shared" si="7"/>
        <v>-9.2890602446068629E-2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L5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162</v>
      </c>
      <c r="B39" s="39">
        <v>37305.78</v>
      </c>
      <c r="C39" s="147">
        <v>40953.17</v>
      </c>
      <c r="D39" s="247">
        <f t="shared" ref="D39:D61" si="18">B39/$B$62</f>
        <v>0.24083027478931257</v>
      </c>
      <c r="E39" s="246">
        <f t="shared" ref="E39:E61" si="19">C39/$C$62</f>
        <v>0.25064417298629732</v>
      </c>
      <c r="F39" s="52">
        <f>(C39-B39)/B39</f>
        <v>9.7770104257302745E-2</v>
      </c>
      <c r="H39" s="39">
        <v>8228.9250000000011</v>
      </c>
      <c r="I39" s="147">
        <v>8771.257999999998</v>
      </c>
      <c r="J39" s="247">
        <f t="shared" ref="J39:J61" si="20">H39/$H$62</f>
        <v>0.2275298912549836</v>
      </c>
      <c r="K39" s="246">
        <f t="shared" ref="K39:K61" si="21">I39/$I$62</f>
        <v>0.23340907085432075</v>
      </c>
      <c r="L39" s="52">
        <f t="shared" ref="L39:L62" si="22">(I39-H39)/H39</f>
        <v>6.5905692420333978E-2</v>
      </c>
      <c r="N39" s="27">
        <f t="shared" ref="N39:O62" si="23">(H39/B39)*10</f>
        <v>2.2058043016390494</v>
      </c>
      <c r="O39" s="151">
        <f t="shared" si="23"/>
        <v>2.1417775473791161</v>
      </c>
      <c r="P39" s="61">
        <f t="shared" si="7"/>
        <v>-2.9026488982888222E-2</v>
      </c>
    </row>
    <row r="40" spans="1:16" ht="20.100000000000001" customHeight="1" x14ac:dyDescent="0.25">
      <c r="A40" s="38" t="s">
        <v>166</v>
      </c>
      <c r="B40" s="19">
        <v>23774.2</v>
      </c>
      <c r="C40" s="140">
        <v>27592.850000000002</v>
      </c>
      <c r="D40" s="247">
        <f t="shared" si="18"/>
        <v>0.15347614012885069</v>
      </c>
      <c r="E40" s="215">
        <f t="shared" si="19"/>
        <v>0.16887550020144848</v>
      </c>
      <c r="F40" s="52">
        <f t="shared" ref="F40:F62" si="24">(C40-B40)/B40</f>
        <v>0.16062159820309416</v>
      </c>
      <c r="H40" s="19">
        <v>5322.951</v>
      </c>
      <c r="I40" s="140">
        <v>6159.4080000000013</v>
      </c>
      <c r="J40" s="247">
        <f t="shared" si="20"/>
        <v>0.14717966954196399</v>
      </c>
      <c r="K40" s="215">
        <f t="shared" si="21"/>
        <v>0.16390598683708432</v>
      </c>
      <c r="L40" s="52">
        <f t="shared" si="22"/>
        <v>0.15714159307496936</v>
      </c>
      <c r="N40" s="27">
        <f t="shared" si="23"/>
        <v>2.238961142751386</v>
      </c>
      <c r="O40" s="152">
        <f t="shared" si="23"/>
        <v>2.232247846815389</v>
      </c>
      <c r="P40" s="52">
        <f t="shared" si="7"/>
        <v>-2.9983976978480566E-3</v>
      </c>
    </row>
    <row r="41" spans="1:16" ht="20.100000000000001" customHeight="1" x14ac:dyDescent="0.25">
      <c r="A41" s="38" t="s">
        <v>155</v>
      </c>
      <c r="B41" s="19">
        <v>20038.899999999998</v>
      </c>
      <c r="C41" s="140">
        <v>21936.019999999997</v>
      </c>
      <c r="D41" s="247">
        <f t="shared" si="18"/>
        <v>0.12936262942298904</v>
      </c>
      <c r="E41" s="215">
        <f t="shared" si="19"/>
        <v>0.13425421259235554</v>
      </c>
      <c r="F41" s="52">
        <f t="shared" si="24"/>
        <v>9.4671863226025346E-2</v>
      </c>
      <c r="H41" s="19">
        <v>4905.7809999999999</v>
      </c>
      <c r="I41" s="140">
        <v>5566.0549999999994</v>
      </c>
      <c r="J41" s="247">
        <f t="shared" si="20"/>
        <v>0.1356449132117214</v>
      </c>
      <c r="K41" s="215">
        <f t="shared" si="21"/>
        <v>0.14811646469343923</v>
      </c>
      <c r="L41" s="52">
        <f t="shared" si="22"/>
        <v>0.13459100599884086</v>
      </c>
      <c r="N41" s="27">
        <f t="shared" si="23"/>
        <v>2.4481288893102917</v>
      </c>
      <c r="O41" s="152">
        <f t="shared" si="23"/>
        <v>2.5374042328553674</v>
      </c>
      <c r="P41" s="52">
        <f t="shared" si="7"/>
        <v>3.6466766082004429E-2</v>
      </c>
    </row>
    <row r="42" spans="1:16" ht="20.100000000000001" customHeight="1" x14ac:dyDescent="0.25">
      <c r="A42" s="38" t="s">
        <v>164</v>
      </c>
      <c r="B42" s="19">
        <v>28338.079999999998</v>
      </c>
      <c r="C42" s="140">
        <v>26379.22</v>
      </c>
      <c r="D42" s="247">
        <f t="shared" si="18"/>
        <v>0.18293861148062104</v>
      </c>
      <c r="E42" s="215">
        <f t="shared" si="19"/>
        <v>0.16144776536037611</v>
      </c>
      <c r="F42" s="52">
        <f t="shared" si="24"/>
        <v>-6.9124654881346836E-2</v>
      </c>
      <c r="H42" s="19">
        <v>5671.9879999999994</v>
      </c>
      <c r="I42" s="140">
        <v>5294.8990000000003</v>
      </c>
      <c r="J42" s="247">
        <f t="shared" si="20"/>
        <v>0.15683054747000022</v>
      </c>
      <c r="K42" s="215">
        <f t="shared" si="21"/>
        <v>0.14090082127985204</v>
      </c>
      <c r="L42" s="52">
        <f t="shared" si="22"/>
        <v>-6.648268649369482E-2</v>
      </c>
      <c r="N42" s="27">
        <f t="shared" si="23"/>
        <v>2.0015428003590925</v>
      </c>
      <c r="O42" s="152">
        <f t="shared" si="23"/>
        <v>2.0072234887915563</v>
      </c>
      <c r="P42" s="52">
        <f t="shared" si="7"/>
        <v>2.8381548630609706E-3</v>
      </c>
    </row>
    <row r="43" spans="1:16" ht="20.100000000000001" customHeight="1" x14ac:dyDescent="0.25">
      <c r="A43" s="38" t="s">
        <v>168</v>
      </c>
      <c r="B43" s="19">
        <v>12185.16</v>
      </c>
      <c r="C43" s="140">
        <v>9365.4399999999987</v>
      </c>
      <c r="D43" s="247">
        <f t="shared" si="18"/>
        <v>7.8662218861306213E-2</v>
      </c>
      <c r="E43" s="215">
        <f t="shared" si="19"/>
        <v>5.7318956345816158E-2</v>
      </c>
      <c r="F43" s="52">
        <f t="shared" si="24"/>
        <v>-0.23140607099127145</v>
      </c>
      <c r="H43" s="19">
        <v>3777.7280000000001</v>
      </c>
      <c r="I43" s="140">
        <v>2875.0410000000006</v>
      </c>
      <c r="J43" s="247">
        <f t="shared" si="20"/>
        <v>0.10445423199639157</v>
      </c>
      <c r="K43" s="215">
        <f t="shared" si="21"/>
        <v>7.6506773427264085E-2</v>
      </c>
      <c r="L43" s="52">
        <f t="shared" si="22"/>
        <v>-0.23894970733732004</v>
      </c>
      <c r="N43" s="27">
        <f t="shared" si="23"/>
        <v>3.1002695081558223</v>
      </c>
      <c r="O43" s="152">
        <f t="shared" si="23"/>
        <v>3.0698408190111741</v>
      </c>
      <c r="P43" s="52">
        <f t="shared" si="7"/>
        <v>-9.8148528908857564E-3</v>
      </c>
    </row>
    <row r="44" spans="1:16" ht="20.100000000000001" customHeight="1" x14ac:dyDescent="0.25">
      <c r="A44" s="38" t="s">
        <v>180</v>
      </c>
      <c r="B44" s="19">
        <v>6053.41</v>
      </c>
      <c r="C44" s="140">
        <v>6813.0299999999988</v>
      </c>
      <c r="D44" s="247">
        <f t="shared" si="18"/>
        <v>3.9078244543134404E-2</v>
      </c>
      <c r="E44" s="215">
        <f t="shared" si="19"/>
        <v>4.1697535743407232E-2</v>
      </c>
      <c r="F44" s="52">
        <f t="shared" si="24"/>
        <v>0.12548629615373796</v>
      </c>
      <c r="H44" s="19">
        <v>1311.1120000000001</v>
      </c>
      <c r="I44" s="140">
        <v>1548.7939999999999</v>
      </c>
      <c r="J44" s="247">
        <f t="shared" si="20"/>
        <v>3.6252265123707418E-2</v>
      </c>
      <c r="K44" s="215">
        <f t="shared" si="21"/>
        <v>4.1214449339507159E-2</v>
      </c>
      <c r="L44" s="52">
        <f t="shared" si="22"/>
        <v>0.18128275845236697</v>
      </c>
      <c r="N44" s="27">
        <f t="shared" si="23"/>
        <v>2.1659064890697972</v>
      </c>
      <c r="O44" s="152">
        <f t="shared" si="23"/>
        <v>2.2732822253828329</v>
      </c>
      <c r="P44" s="52">
        <f t="shared" si="7"/>
        <v>4.957542574201846E-2</v>
      </c>
    </row>
    <row r="45" spans="1:16" ht="20.100000000000001" customHeight="1" x14ac:dyDescent="0.25">
      <c r="A45" s="38" t="s">
        <v>161</v>
      </c>
      <c r="B45" s="19">
        <v>5968.1</v>
      </c>
      <c r="C45" s="140">
        <v>5648.88</v>
      </c>
      <c r="D45" s="247">
        <f t="shared" si="18"/>
        <v>3.8527519407719035E-2</v>
      </c>
      <c r="E45" s="215">
        <f t="shared" si="19"/>
        <v>3.4572631517873591E-2</v>
      </c>
      <c r="F45" s="52">
        <f t="shared" si="24"/>
        <v>-5.3487709656339581E-2</v>
      </c>
      <c r="H45" s="19">
        <v>1478.7049999999999</v>
      </c>
      <c r="I45" s="140">
        <v>1488.652</v>
      </c>
      <c r="J45" s="247">
        <f t="shared" si="20"/>
        <v>4.0886213915936831E-2</v>
      </c>
      <c r="K45" s="215">
        <f t="shared" si="21"/>
        <v>3.9614030295930913E-2</v>
      </c>
      <c r="L45" s="52">
        <f t="shared" si="22"/>
        <v>6.7268319238794191E-3</v>
      </c>
      <c r="N45" s="27">
        <f t="shared" si="23"/>
        <v>2.4776813391196524</v>
      </c>
      <c r="O45" s="152">
        <f t="shared" si="23"/>
        <v>2.6353046975683676</v>
      </c>
      <c r="P45" s="52">
        <f t="shared" si="7"/>
        <v>6.3617284418310452E-2</v>
      </c>
    </row>
    <row r="46" spans="1:16" ht="20.100000000000001" customHeight="1" x14ac:dyDescent="0.25">
      <c r="A46" s="38" t="s">
        <v>163</v>
      </c>
      <c r="B46" s="19">
        <v>2145.09</v>
      </c>
      <c r="C46" s="140">
        <v>5388.4600000000019</v>
      </c>
      <c r="D46" s="247">
        <f t="shared" si="18"/>
        <v>1.3847790185537109E-2</v>
      </c>
      <c r="E46" s="215">
        <f t="shared" si="19"/>
        <v>3.2978792615315104E-2</v>
      </c>
      <c r="F46" s="52">
        <f t="shared" si="24"/>
        <v>1.5119971656200912</v>
      </c>
      <c r="H46" s="19">
        <v>699.80099999999993</v>
      </c>
      <c r="I46" s="140">
        <v>1107.4829999999997</v>
      </c>
      <c r="J46" s="247">
        <f t="shared" si="20"/>
        <v>1.934950743020853E-2</v>
      </c>
      <c r="K46" s="215">
        <f t="shared" si="21"/>
        <v>2.947086700869541E-2</v>
      </c>
      <c r="L46" s="52">
        <f t="shared" si="22"/>
        <v>0.58256847303733461</v>
      </c>
      <c r="N46" s="27">
        <f t="shared" si="23"/>
        <v>3.2623386431338544</v>
      </c>
      <c r="O46" s="152">
        <f t="shared" si="23"/>
        <v>2.055286668176064</v>
      </c>
      <c r="P46" s="52">
        <f t="shared" si="7"/>
        <v>-0.36999591611932631</v>
      </c>
    </row>
    <row r="47" spans="1:16" ht="20.100000000000001" customHeight="1" x14ac:dyDescent="0.25">
      <c r="A47" s="38" t="s">
        <v>183</v>
      </c>
      <c r="B47" s="19">
        <v>2476.69</v>
      </c>
      <c r="C47" s="140">
        <v>4432.58</v>
      </c>
      <c r="D47" s="247">
        <f t="shared" si="18"/>
        <v>1.598845898056394E-2</v>
      </c>
      <c r="E47" s="215">
        <f t="shared" si="19"/>
        <v>2.712855557446717E-2</v>
      </c>
      <c r="F47" s="52">
        <f t="shared" si="24"/>
        <v>0.78971934315558256</v>
      </c>
      <c r="H47" s="19">
        <v>422.74499999999995</v>
      </c>
      <c r="I47" s="140">
        <v>780.10299999999995</v>
      </c>
      <c r="J47" s="247">
        <f t="shared" si="20"/>
        <v>1.1688905158157112E-2</v>
      </c>
      <c r="K47" s="215">
        <f t="shared" si="21"/>
        <v>2.0759065164959029E-2</v>
      </c>
      <c r="L47" s="52">
        <f t="shared" si="22"/>
        <v>0.84532756153236599</v>
      </c>
      <c r="N47" s="27">
        <f t="shared" ref="N47:N48" si="25">(H47/B47)*10</f>
        <v>1.7068950898174577</v>
      </c>
      <c r="O47" s="152">
        <f t="shared" ref="O47:O48" si="26">(I47/C47)*10</f>
        <v>1.7599298828221936</v>
      </c>
      <c r="P47" s="52">
        <f t="shared" ref="P47:P48" si="27">(O47-N47)/N47</f>
        <v>3.1070915442382378E-2</v>
      </c>
    </row>
    <row r="48" spans="1:16" ht="20.100000000000001" customHeight="1" x14ac:dyDescent="0.25">
      <c r="A48" s="38" t="s">
        <v>177</v>
      </c>
      <c r="B48" s="19">
        <v>3775.5999999999995</v>
      </c>
      <c r="C48" s="140">
        <v>2994.04</v>
      </c>
      <c r="D48" s="247">
        <f t="shared" si="18"/>
        <v>2.4373670393556399E-2</v>
      </c>
      <c r="E48" s="215">
        <f t="shared" si="19"/>
        <v>1.8324312371616008E-2</v>
      </c>
      <c r="F48" s="52">
        <f t="shared" si="24"/>
        <v>-0.20700286047250757</v>
      </c>
      <c r="H48" s="19">
        <v>860.24900000000002</v>
      </c>
      <c r="I48" s="140">
        <v>775.73299999999995</v>
      </c>
      <c r="J48" s="247">
        <f t="shared" si="20"/>
        <v>2.3785896872581577E-2</v>
      </c>
      <c r="K48" s="215">
        <f t="shared" si="21"/>
        <v>2.0642776527726676E-2</v>
      </c>
      <c r="L48" s="52">
        <f t="shared" si="22"/>
        <v>-9.8245972968291823E-2</v>
      </c>
      <c r="N48" s="27">
        <f t="shared" si="25"/>
        <v>2.2784431613518388</v>
      </c>
      <c r="O48" s="152">
        <f t="shared" si="26"/>
        <v>2.5909239689516506</v>
      </c>
      <c r="P48" s="52">
        <f t="shared" si="27"/>
        <v>0.13714663279746317</v>
      </c>
    </row>
    <row r="49" spans="1:16" ht="20.100000000000001" customHeight="1" x14ac:dyDescent="0.25">
      <c r="A49" s="38" t="s">
        <v>172</v>
      </c>
      <c r="B49" s="19">
        <v>2543.1600000000003</v>
      </c>
      <c r="C49" s="140">
        <v>2396.2399999999998</v>
      </c>
      <c r="D49" s="247">
        <f t="shared" si="18"/>
        <v>1.6417561075875865E-2</v>
      </c>
      <c r="E49" s="215">
        <f t="shared" si="19"/>
        <v>1.4665619122443635E-2</v>
      </c>
      <c r="F49" s="52">
        <f t="shared" si="24"/>
        <v>-5.7770647540854883E-2</v>
      </c>
      <c r="H49" s="19">
        <v>752.23900000000003</v>
      </c>
      <c r="I49" s="140">
        <v>703.36299999999994</v>
      </c>
      <c r="J49" s="247">
        <f t="shared" si="20"/>
        <v>2.0799418863066268E-2</v>
      </c>
      <c r="K49" s="215">
        <f t="shared" si="21"/>
        <v>1.8716962185276916E-2</v>
      </c>
      <c r="L49" s="52">
        <f t="shared" si="22"/>
        <v>-6.4974030859873105E-2</v>
      </c>
      <c r="N49" s="27">
        <f t="shared" si="23"/>
        <v>2.9578909702889318</v>
      </c>
      <c r="O49" s="152">
        <f t="shared" si="23"/>
        <v>2.9352777685039895</v>
      </c>
      <c r="P49" s="52">
        <f t="shared" si="7"/>
        <v>-7.6450423670394478E-3</v>
      </c>
    </row>
    <row r="50" spans="1:16" ht="20.100000000000001" customHeight="1" x14ac:dyDescent="0.25">
      <c r="A50" s="38" t="s">
        <v>184</v>
      </c>
      <c r="B50" s="19">
        <v>2049.7799999999997</v>
      </c>
      <c r="C50" s="140">
        <v>2404.35</v>
      </c>
      <c r="D50" s="247">
        <f t="shared" si="18"/>
        <v>1.3232509296351318E-2</v>
      </c>
      <c r="E50" s="215">
        <f t="shared" si="19"/>
        <v>1.4715254455750407E-2</v>
      </c>
      <c r="F50" s="52">
        <f t="shared" si="24"/>
        <v>0.17297953926762882</v>
      </c>
      <c r="H50" s="19">
        <v>528.52700000000004</v>
      </c>
      <c r="I50" s="140">
        <v>619.95600000000002</v>
      </c>
      <c r="J50" s="247">
        <f t="shared" si="20"/>
        <v>1.4613778936534568E-2</v>
      </c>
      <c r="K50" s="215">
        <f t="shared" si="21"/>
        <v>1.649744585446709E-2</v>
      </c>
      <c r="L50" s="52">
        <f t="shared" si="22"/>
        <v>0.17298832415373286</v>
      </c>
      <c r="N50" s="27">
        <f t="shared" si="23"/>
        <v>2.5784572002849093</v>
      </c>
      <c r="O50" s="152">
        <f t="shared" si="23"/>
        <v>2.5784765113232266</v>
      </c>
      <c r="P50" s="52">
        <f t="shared" si="7"/>
        <v>7.4893771031692239E-6</v>
      </c>
    </row>
    <row r="51" spans="1:16" ht="20.100000000000001" customHeight="1" x14ac:dyDescent="0.25">
      <c r="A51" s="38" t="s">
        <v>169</v>
      </c>
      <c r="B51" s="19">
        <v>1525.61</v>
      </c>
      <c r="C51" s="140">
        <v>1939.1699999999996</v>
      </c>
      <c r="D51" s="247">
        <f t="shared" si="18"/>
        <v>9.8486903509676822E-3</v>
      </c>
      <c r="E51" s="215">
        <f t="shared" si="19"/>
        <v>1.1868230491799244E-2</v>
      </c>
      <c r="F51" s="52">
        <f t="shared" si="24"/>
        <v>0.27107845386435575</v>
      </c>
      <c r="H51" s="19">
        <v>434.30900000000003</v>
      </c>
      <c r="I51" s="140">
        <v>496.91800000000006</v>
      </c>
      <c r="J51" s="247">
        <f t="shared" si="20"/>
        <v>1.2008649919772105E-2</v>
      </c>
      <c r="K51" s="215">
        <f t="shared" si="21"/>
        <v>1.3223321976253281E-2</v>
      </c>
      <c r="L51" s="52">
        <f t="shared" si="22"/>
        <v>0.14415773101639623</v>
      </c>
      <c r="N51" s="27">
        <f t="shared" si="23"/>
        <v>2.8467891531911826</v>
      </c>
      <c r="O51" s="152">
        <f t="shared" si="23"/>
        <v>2.5625293295585232</v>
      </c>
      <c r="P51" s="52">
        <f t="shared" si="7"/>
        <v>-9.9852784430491087E-2</v>
      </c>
    </row>
    <row r="52" spans="1:16" ht="20.100000000000001" customHeight="1" x14ac:dyDescent="0.25">
      <c r="A52" s="38" t="s">
        <v>186</v>
      </c>
      <c r="B52" s="19">
        <v>2822.0099999999998</v>
      </c>
      <c r="C52" s="140">
        <v>1733.79</v>
      </c>
      <c r="D52" s="247">
        <f t="shared" si="18"/>
        <v>1.8217698269763771E-2</v>
      </c>
      <c r="E52" s="215">
        <f t="shared" si="19"/>
        <v>1.0611250867317778E-2</v>
      </c>
      <c r="F52" s="52">
        <f t="shared" si="24"/>
        <v>-0.38561876109581467</v>
      </c>
      <c r="H52" s="19">
        <v>646.41999999999996</v>
      </c>
      <c r="I52" s="140">
        <v>402.79199999999997</v>
      </c>
      <c r="J52" s="247">
        <f t="shared" si="20"/>
        <v>1.7873522034171713E-2</v>
      </c>
      <c r="K52" s="215">
        <f t="shared" si="21"/>
        <v>1.071856585082249E-2</v>
      </c>
      <c r="L52" s="52">
        <f t="shared" si="22"/>
        <v>-0.37688809133380774</v>
      </c>
      <c r="N52" s="27">
        <f t="shared" si="23"/>
        <v>2.2906368156030634</v>
      </c>
      <c r="O52" s="152">
        <f t="shared" si="23"/>
        <v>2.3231879293340021</v>
      </c>
      <c r="P52" s="52">
        <f t="shared" si="7"/>
        <v>1.4210508409369481E-2</v>
      </c>
    </row>
    <row r="53" spans="1:16" ht="20.100000000000001" customHeight="1" x14ac:dyDescent="0.25">
      <c r="A53" s="38" t="s">
        <v>173</v>
      </c>
      <c r="B53" s="19">
        <v>1216.8700000000001</v>
      </c>
      <c r="C53" s="140">
        <v>1248.51</v>
      </c>
      <c r="D53" s="247">
        <f t="shared" si="18"/>
        <v>7.8555960090600126E-3</v>
      </c>
      <c r="E53" s="215">
        <f t="shared" si="19"/>
        <v>7.6412096161328179E-3</v>
      </c>
      <c r="F53" s="52">
        <f t="shared" si="24"/>
        <v>2.6001134057047893E-2</v>
      </c>
      <c r="H53" s="19">
        <v>380.572</v>
      </c>
      <c r="I53" s="140">
        <v>379.79799999999994</v>
      </c>
      <c r="J53" s="247">
        <f t="shared" si="20"/>
        <v>1.0522821118759936E-2</v>
      </c>
      <c r="K53" s="215">
        <f t="shared" si="21"/>
        <v>1.010668005573765E-2</v>
      </c>
      <c r="L53" s="52">
        <f t="shared" si="22"/>
        <v>-2.0337807300591158E-3</v>
      </c>
      <c r="N53" s="27">
        <f t="shared" si="23"/>
        <v>3.1274663686342832</v>
      </c>
      <c r="O53" s="152">
        <f t="shared" si="23"/>
        <v>3.0420100760106044</v>
      </c>
      <c r="P53" s="52">
        <f t="shared" si="7"/>
        <v>-2.7324448147781771E-2</v>
      </c>
    </row>
    <row r="54" spans="1:16" ht="20.100000000000001" customHeight="1" x14ac:dyDescent="0.25">
      <c r="A54" s="38" t="s">
        <v>182</v>
      </c>
      <c r="B54" s="19">
        <v>867.14999999999986</v>
      </c>
      <c r="C54" s="140">
        <v>464.06</v>
      </c>
      <c r="D54" s="247">
        <f t="shared" si="18"/>
        <v>5.5979521882011949E-3</v>
      </c>
      <c r="E54" s="215">
        <f t="shared" si="19"/>
        <v>2.8401692693391287E-3</v>
      </c>
      <c r="F54" s="52">
        <f t="shared" si="24"/>
        <v>-0.46484460589286736</v>
      </c>
      <c r="H54" s="19">
        <v>229.97099999999998</v>
      </c>
      <c r="I54" s="140">
        <v>134.00200000000001</v>
      </c>
      <c r="J54" s="247">
        <f t="shared" si="20"/>
        <v>6.3587013640056048E-3</v>
      </c>
      <c r="K54" s="215">
        <f t="shared" si="21"/>
        <v>3.5658832875079833E-3</v>
      </c>
      <c r="L54" s="52">
        <f t="shared" si="22"/>
        <v>-0.41730913897839284</v>
      </c>
      <c r="N54" s="27">
        <f t="shared" si="23"/>
        <v>2.6520325203252031</v>
      </c>
      <c r="O54" s="152">
        <f t="shared" si="23"/>
        <v>2.887600741283455</v>
      </c>
      <c r="P54" s="52">
        <f t="shared" si="7"/>
        <v>8.8825540091554217E-2</v>
      </c>
    </row>
    <row r="55" spans="1:16" ht="20.100000000000001" customHeight="1" x14ac:dyDescent="0.25">
      <c r="A55" s="38" t="s">
        <v>181</v>
      </c>
      <c r="B55" s="19">
        <v>401.16999999999996</v>
      </c>
      <c r="C55" s="140">
        <v>442.38000000000005</v>
      </c>
      <c r="D55" s="247">
        <f t="shared" si="18"/>
        <v>2.5897831740075805E-3</v>
      </c>
      <c r="E55" s="215">
        <f t="shared" si="19"/>
        <v>2.7074819664919276E-3</v>
      </c>
      <c r="F55" s="52">
        <f t="shared" si="24"/>
        <v>0.10272453074756362</v>
      </c>
      <c r="H55" s="19">
        <v>116.672</v>
      </c>
      <c r="I55" s="140">
        <v>123.27200000000001</v>
      </c>
      <c r="J55" s="247">
        <f t="shared" si="20"/>
        <v>3.2259824305728201E-3</v>
      </c>
      <c r="K55" s="215">
        <f t="shared" si="21"/>
        <v>3.2803507754935305E-3</v>
      </c>
      <c r="L55" s="52">
        <f t="shared" si="22"/>
        <v>5.6568842567197006E-2</v>
      </c>
      <c r="N55" s="27">
        <f t="shared" ref="N55:N56" si="28">(H55/B55)*10</f>
        <v>2.908293242266371</v>
      </c>
      <c r="O55" s="152">
        <f t="shared" ref="O55:O56" si="29">(I55/C55)*10</f>
        <v>2.7865635878656358</v>
      </c>
      <c r="P55" s="52">
        <f t="shared" ref="P55:P56" si="30">(O55-N55)/N55</f>
        <v>-4.1856045543011956E-2</v>
      </c>
    </row>
    <row r="56" spans="1:16" ht="20.100000000000001" customHeight="1" x14ac:dyDescent="0.25">
      <c r="A56" s="38" t="s">
        <v>185</v>
      </c>
      <c r="B56" s="19">
        <v>556.02999999999986</v>
      </c>
      <c r="C56" s="140">
        <v>413.32999999999993</v>
      </c>
      <c r="D56" s="247">
        <f t="shared" si="18"/>
        <v>3.5894935768961658E-3</v>
      </c>
      <c r="E56" s="215">
        <f t="shared" si="19"/>
        <v>2.5296883249923325E-3</v>
      </c>
      <c r="F56" s="52">
        <f t="shared" si="24"/>
        <v>-0.25664082873226257</v>
      </c>
      <c r="H56" s="19">
        <v>132.59900000000002</v>
      </c>
      <c r="I56" s="140">
        <v>116.577</v>
      </c>
      <c r="J56" s="247">
        <f t="shared" si="20"/>
        <v>3.6663642031637875E-3</v>
      </c>
      <c r="K56" s="215">
        <f t="shared" si="21"/>
        <v>3.1021923255460226E-3</v>
      </c>
      <c r="L56" s="52">
        <f t="shared" ref="L56:L57" si="31">(I56-H56)/H56</f>
        <v>-0.12083047383464443</v>
      </c>
      <c r="N56" s="27">
        <f t="shared" si="28"/>
        <v>2.3847454274049968</v>
      </c>
      <c r="O56" s="152">
        <f t="shared" si="29"/>
        <v>2.8204340357583533</v>
      </c>
      <c r="P56" s="52">
        <f t="shared" si="30"/>
        <v>0.18269816280870649</v>
      </c>
    </row>
    <row r="57" spans="1:16" ht="20.100000000000001" customHeight="1" x14ac:dyDescent="0.25">
      <c r="A57" s="38" t="s">
        <v>187</v>
      </c>
      <c r="B57" s="19">
        <v>299.83</v>
      </c>
      <c r="C57" s="140">
        <v>228.97999999999996</v>
      </c>
      <c r="D57" s="247">
        <f t="shared" si="18"/>
        <v>1.9355751652982351E-3</v>
      </c>
      <c r="E57" s="215">
        <f t="shared" si="19"/>
        <v>1.4014178323778683E-3</v>
      </c>
      <c r="F57" s="52">
        <f t="shared" si="24"/>
        <v>-0.23630057032318322</v>
      </c>
      <c r="H57" s="19">
        <v>99.214000000000013</v>
      </c>
      <c r="I57" s="140">
        <v>72.807000000000002</v>
      </c>
      <c r="J57" s="247">
        <f t="shared" si="20"/>
        <v>2.7432684865850575E-3</v>
      </c>
      <c r="K57" s="215">
        <f t="shared" si="21"/>
        <v>1.9374432061729954E-3</v>
      </c>
      <c r="L57" s="52">
        <f t="shared" si="31"/>
        <v>-0.26616203358397006</v>
      </c>
      <c r="N57" s="27">
        <f t="shared" ref="N57:N58" si="32">(H57/B57)*10</f>
        <v>3.3090084381149327</v>
      </c>
      <c r="O57" s="152">
        <f t="shared" ref="O57:O58" si="33">(I57/C57)*10</f>
        <v>3.1796226744693867</v>
      </c>
      <c r="P57" s="52">
        <f t="shared" ref="P57:P58" si="34">(O57-N57)/N57</f>
        <v>-3.9101067907597764E-2</v>
      </c>
    </row>
    <row r="58" spans="1:16" ht="20.100000000000001" customHeight="1" x14ac:dyDescent="0.25">
      <c r="A58" s="38" t="s">
        <v>203</v>
      </c>
      <c r="B58" s="19">
        <v>6.419999999999999</v>
      </c>
      <c r="C58" s="140">
        <v>184.96</v>
      </c>
      <c r="D58" s="247">
        <f t="shared" si="18"/>
        <v>4.1444793920603899E-5</v>
      </c>
      <c r="E58" s="215">
        <f t="shared" si="19"/>
        <v>1.1320038530728037E-3</v>
      </c>
      <c r="F58" s="52">
        <f t="shared" si="24"/>
        <v>27.809968847352032</v>
      </c>
      <c r="H58" s="19">
        <v>2.2430000000000003</v>
      </c>
      <c r="I58" s="140">
        <v>45.841000000000001</v>
      </c>
      <c r="J58" s="247">
        <f t="shared" si="20"/>
        <v>6.201898134749414E-5</v>
      </c>
      <c r="K58" s="215">
        <f t="shared" si="21"/>
        <v>1.2198598213657517E-3</v>
      </c>
      <c r="L58" s="52">
        <f t="shared" si="22"/>
        <v>19.43736067766384</v>
      </c>
      <c r="N58" s="27">
        <f t="shared" si="32"/>
        <v>3.4937694704049855</v>
      </c>
      <c r="O58" s="152">
        <f t="shared" si="33"/>
        <v>2.4784277681660898</v>
      </c>
      <c r="P58" s="52">
        <f t="shared" si="34"/>
        <v>-0.29061496782762858</v>
      </c>
    </row>
    <row r="59" spans="1:16" ht="20.100000000000001" customHeight="1" x14ac:dyDescent="0.25">
      <c r="A59" s="38" t="s">
        <v>174</v>
      </c>
      <c r="B59" s="19">
        <v>192.91</v>
      </c>
      <c r="C59" s="140">
        <v>149.6</v>
      </c>
      <c r="D59" s="247">
        <f t="shared" ref="D59" si="35">B59/$B$62</f>
        <v>1.245345045985E-3</v>
      </c>
      <c r="E59" s="215">
        <f t="shared" ref="E59" si="36">C59/$C$62</f>
        <v>9.1559135175006169E-4</v>
      </c>
      <c r="F59" s="52">
        <f t="shared" si="24"/>
        <v>-0.22450883831838683</v>
      </c>
      <c r="H59" s="19">
        <v>70.47999999999999</v>
      </c>
      <c r="I59" s="140">
        <v>43.984999999999999</v>
      </c>
      <c r="J59" s="247">
        <f t="shared" ref="J59:J60" si="37">H59/$H$62</f>
        <v>1.9487729850073052E-3</v>
      </c>
      <c r="K59" s="215">
        <f t="shared" ref="K59:K60" si="38">I59/$I$62</f>
        <v>1.1704704138821706E-3</v>
      </c>
      <c r="L59" s="52">
        <f t="shared" si="22"/>
        <v>-0.37592224744608393</v>
      </c>
      <c r="N59" s="27">
        <f t="shared" ref="N59:N60" si="39">(H59/B59)*10</f>
        <v>3.6535171841791501</v>
      </c>
      <c r="O59" s="152">
        <f t="shared" ref="O59:O60" si="40">(I59/C59)*10</f>
        <v>2.9401737967914436</v>
      </c>
      <c r="P59" s="52">
        <f t="shared" ref="P59:P60" si="41">(O59-N59)/N59</f>
        <v>-0.19524840076754041</v>
      </c>
    </row>
    <row r="60" spans="1:16" ht="20.100000000000001" customHeight="1" x14ac:dyDescent="0.25">
      <c r="A60" s="38" t="s">
        <v>188</v>
      </c>
      <c r="B60" s="19">
        <v>242.87</v>
      </c>
      <c r="C60" s="140">
        <v>147.54</v>
      </c>
      <c r="D60" s="247">
        <f t="shared" si="18"/>
        <v>1.5678655918219737E-3</v>
      </c>
      <c r="E60" s="215">
        <f t="shared" si="19"/>
        <v>9.0298360987435902E-4</v>
      </c>
      <c r="F60" s="52">
        <f t="shared" si="24"/>
        <v>-0.39251451393749748</v>
      </c>
      <c r="H60" s="19">
        <v>49.853999999999999</v>
      </c>
      <c r="I60" s="140">
        <v>28.575000000000003</v>
      </c>
      <c r="J60" s="247">
        <f t="shared" si="37"/>
        <v>1.3784637967445262E-3</v>
      </c>
      <c r="K60" s="215">
        <f t="shared" si="38"/>
        <v>7.6039995627334386E-4</v>
      </c>
      <c r="L60" s="52">
        <f t="shared" si="22"/>
        <v>-0.42682633289204469</v>
      </c>
      <c r="N60" s="27">
        <f t="shared" si="39"/>
        <v>2.0527030921892369</v>
      </c>
      <c r="O60" s="152">
        <f t="shared" si="40"/>
        <v>1.9367629117527454</v>
      </c>
      <c r="P60" s="52">
        <f t="shared" si="41"/>
        <v>-5.6481709837948174E-2</v>
      </c>
    </row>
    <row r="61" spans="1:16" ht="20.100000000000001" customHeight="1" thickBot="1" x14ac:dyDescent="0.3">
      <c r="A61" s="8" t="s">
        <v>17</v>
      </c>
      <c r="B61" s="19">
        <f>B62-SUM(B39:B60)</f>
        <v>120.04000000000815</v>
      </c>
      <c r="C61" s="140">
        <f>C62-SUM(C39:C60)</f>
        <v>135.06999999994878</v>
      </c>
      <c r="D61" s="247">
        <f t="shared" si="18"/>
        <v>7.7492726826006706E-4</v>
      </c>
      <c r="E61" s="215">
        <f t="shared" si="19"/>
        <v>8.2666392968471891E-4</v>
      </c>
      <c r="F61" s="52">
        <f t="shared" si="24"/>
        <v>0.12520826391152623</v>
      </c>
      <c r="H61" s="19">
        <f>H62-SUM(H39:H60)</f>
        <v>43.261999999995169</v>
      </c>
      <c r="I61" s="140">
        <f>I62-SUM(I39:I60)</f>
        <v>43.595999999990454</v>
      </c>
      <c r="J61" s="247">
        <f t="shared" si="20"/>
        <v>1.1961949046165811E-3</v>
      </c>
      <c r="K61" s="215">
        <f t="shared" si="21"/>
        <v>1.1601188624211875E-3</v>
      </c>
      <c r="L61" s="52">
        <f t="shared" si="22"/>
        <v>7.7204012758384372E-3</v>
      </c>
      <c r="N61" s="27">
        <f t="shared" si="23"/>
        <v>3.6039653448843909</v>
      </c>
      <c r="O61" s="152">
        <f t="shared" si="23"/>
        <v>3.2276597319913369</v>
      </c>
      <c r="P61" s="52">
        <f t="shared" si="7"/>
        <v>-0.10441432613307362</v>
      </c>
    </row>
    <row r="62" spans="1:16" ht="26.25" customHeight="1" thickBot="1" x14ac:dyDescent="0.3">
      <c r="A62" s="12" t="s">
        <v>18</v>
      </c>
      <c r="B62" s="17">
        <v>154904.86000000002</v>
      </c>
      <c r="C62" s="145">
        <v>163391.66999999998</v>
      </c>
      <c r="D62" s="253">
        <f>SUM(D39:D61)</f>
        <v>1</v>
      </c>
      <c r="E62" s="254">
        <f>SUM(E39:E61)</f>
        <v>0.99999999999999967</v>
      </c>
      <c r="F62" s="57">
        <f t="shared" si="24"/>
        <v>5.4787241665626034E-2</v>
      </c>
      <c r="G62" s="1"/>
      <c r="H62" s="17">
        <v>36166.346999999994</v>
      </c>
      <c r="I62" s="145">
        <v>37578.907999999989</v>
      </c>
      <c r="J62" s="253">
        <f>SUM(J39:J61)</f>
        <v>1</v>
      </c>
      <c r="K62" s="254">
        <f>SUM(K39:K61)</f>
        <v>1</v>
      </c>
      <c r="L62" s="57">
        <f t="shared" si="22"/>
        <v>3.9057331391527998E-2</v>
      </c>
      <c r="M62" s="1"/>
      <c r="N62" s="29">
        <f t="shared" si="23"/>
        <v>2.3347457917072449</v>
      </c>
      <c r="O62" s="146">
        <f t="shared" si="23"/>
        <v>2.2999280195863099</v>
      </c>
      <c r="P62" s="57">
        <f t="shared" si="7"/>
        <v>-1.4912874988190956E-2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L37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156</v>
      </c>
      <c r="B68" s="39">
        <v>63734.86</v>
      </c>
      <c r="C68" s="147">
        <v>69164.83</v>
      </c>
      <c r="D68" s="247">
        <f>B68/$B$96</f>
        <v>0.26420365667618012</v>
      </c>
      <c r="E68" s="246">
        <f>C68/$C$96</f>
        <v>0.25883157083064123</v>
      </c>
      <c r="F68" s="61">
        <f t="shared" ref="F68:F94" si="42">(C68-B68)/B68</f>
        <v>8.5196233270144486E-2</v>
      </c>
      <c r="H68" s="19">
        <v>19116.612000000001</v>
      </c>
      <c r="I68" s="147">
        <v>19644.519</v>
      </c>
      <c r="J68" s="245">
        <f>H68/$H$96</f>
        <v>0.26621675859387395</v>
      </c>
      <c r="K68" s="246">
        <f>I68/$I$96</f>
        <v>0.28516058388788579</v>
      </c>
      <c r="L68" s="61">
        <f t="shared" ref="L68:L96" si="43">(I68-H68)/H68</f>
        <v>2.7615092046645043E-2</v>
      </c>
      <c r="N68" s="41">
        <f t="shared" ref="N68:O96" si="44">(H68/B68)*10</f>
        <v>2.9993965625718797</v>
      </c>
      <c r="O68" s="149">
        <f t="shared" si="44"/>
        <v>2.8402468422173524</v>
      </c>
      <c r="P68" s="61">
        <f t="shared" si="7"/>
        <v>-5.3060579698091644E-2</v>
      </c>
    </row>
    <row r="69" spans="1:16" ht="20.100000000000001" customHeight="1" x14ac:dyDescent="0.25">
      <c r="A69" s="38" t="s">
        <v>165</v>
      </c>
      <c r="B69" s="19">
        <v>61957.64</v>
      </c>
      <c r="C69" s="140">
        <v>76819.360000000015</v>
      </c>
      <c r="D69" s="247">
        <f t="shared" ref="D69:D95" si="45">B69/$B$96</f>
        <v>0.25683644785642212</v>
      </c>
      <c r="E69" s="215">
        <f t="shared" ref="E69:E95" si="46">C69/$C$96</f>
        <v>0.28747667881211497</v>
      </c>
      <c r="F69" s="52">
        <f t="shared" si="42"/>
        <v>0.23986904601272765</v>
      </c>
      <c r="H69" s="19">
        <v>19326.636000000002</v>
      </c>
      <c r="I69" s="140">
        <v>14501.787999999999</v>
      </c>
      <c r="J69" s="214">
        <f t="shared" ref="J69:J96" si="47">H69/$H$96</f>
        <v>0.2691415398525468</v>
      </c>
      <c r="K69" s="215">
        <f t="shared" ref="K69:K96" si="48">I69/$I$96</f>
        <v>0.21050850537487506</v>
      </c>
      <c r="L69" s="52">
        <f t="shared" si="43"/>
        <v>-0.24964758481507093</v>
      </c>
      <c r="N69" s="40">
        <f t="shared" si="44"/>
        <v>3.1193305619775065</v>
      </c>
      <c r="O69" s="143">
        <f t="shared" si="44"/>
        <v>1.8877777685208517</v>
      </c>
      <c r="P69" s="52">
        <f t="shared" si="7"/>
        <v>-0.39481317192491111</v>
      </c>
    </row>
    <row r="70" spans="1:16" ht="20.100000000000001" customHeight="1" x14ac:dyDescent="0.25">
      <c r="A70" s="38" t="s">
        <v>157</v>
      </c>
      <c r="B70" s="19">
        <v>38733.29</v>
      </c>
      <c r="C70" s="140">
        <v>37759.380000000005</v>
      </c>
      <c r="D70" s="247">
        <f t="shared" si="45"/>
        <v>0.16056325930736995</v>
      </c>
      <c r="E70" s="215">
        <f t="shared" si="46"/>
        <v>0.14130475906600362</v>
      </c>
      <c r="F70" s="52">
        <f t="shared" si="42"/>
        <v>-2.5144004033739353E-2</v>
      </c>
      <c r="H70" s="19">
        <v>9525.1069999999982</v>
      </c>
      <c r="I70" s="140">
        <v>9279.6270000000004</v>
      </c>
      <c r="J70" s="214">
        <f t="shared" si="47"/>
        <v>0.13264605207239746</v>
      </c>
      <c r="K70" s="215">
        <f t="shared" si="48"/>
        <v>0.13470341796517341</v>
      </c>
      <c r="L70" s="52">
        <f t="shared" si="43"/>
        <v>-2.5771888966706388E-2</v>
      </c>
      <c r="N70" s="40">
        <f t="shared" si="44"/>
        <v>2.4591525790863615</v>
      </c>
      <c r="O70" s="143">
        <f t="shared" si="44"/>
        <v>2.4575686888926671</v>
      </c>
      <c r="P70" s="52">
        <f t="shared" si="7"/>
        <v>-6.4407967491097366E-4</v>
      </c>
    </row>
    <row r="71" spans="1:16" ht="20.100000000000001" customHeight="1" x14ac:dyDescent="0.25">
      <c r="A71" s="38" t="s">
        <v>158</v>
      </c>
      <c r="B71" s="19">
        <v>22810.130000000005</v>
      </c>
      <c r="C71" s="140">
        <v>26176.02</v>
      </c>
      <c r="D71" s="247">
        <f t="shared" si="45"/>
        <v>9.4556099366328542E-2</v>
      </c>
      <c r="E71" s="215">
        <f t="shared" si="46"/>
        <v>9.7957016227673541E-2</v>
      </c>
      <c r="F71" s="52">
        <f t="shared" si="42"/>
        <v>0.14756119320670225</v>
      </c>
      <c r="H71" s="19">
        <v>6603.8760000000002</v>
      </c>
      <c r="I71" s="140">
        <v>7381.0090000000009</v>
      </c>
      <c r="J71" s="214">
        <f t="shared" si="47"/>
        <v>9.1965169501576849E-2</v>
      </c>
      <c r="K71" s="215">
        <f t="shared" si="48"/>
        <v>0.10714300696910627</v>
      </c>
      <c r="L71" s="52">
        <f t="shared" si="43"/>
        <v>0.11767831497744669</v>
      </c>
      <c r="N71" s="40">
        <f t="shared" si="44"/>
        <v>2.895150531803194</v>
      </c>
      <c r="O71" s="143">
        <f t="shared" si="44"/>
        <v>2.8197598412592901</v>
      </c>
      <c r="P71" s="52">
        <f t="shared" si="7"/>
        <v>-2.6040335283342979E-2</v>
      </c>
    </row>
    <row r="72" spans="1:16" ht="20.100000000000001" customHeight="1" x14ac:dyDescent="0.25">
      <c r="A72" s="38" t="s">
        <v>160</v>
      </c>
      <c r="B72" s="19">
        <v>13486.68</v>
      </c>
      <c r="C72" s="140">
        <v>13944.339999999998</v>
      </c>
      <c r="D72" s="247">
        <f t="shared" si="45"/>
        <v>5.5907084010563532E-2</v>
      </c>
      <c r="E72" s="215">
        <f t="shared" si="46"/>
        <v>5.2183102689568432E-2</v>
      </c>
      <c r="F72" s="52">
        <f t="shared" si="42"/>
        <v>3.3934222506947449E-2</v>
      </c>
      <c r="H72" s="19">
        <v>5049.9480000000003</v>
      </c>
      <c r="I72" s="140">
        <v>5037.7470000000003</v>
      </c>
      <c r="J72" s="214">
        <f t="shared" si="47"/>
        <v>7.0325264101589582E-2</v>
      </c>
      <c r="K72" s="215">
        <f t="shared" si="48"/>
        <v>7.3128126781798281E-2</v>
      </c>
      <c r="L72" s="52">
        <f t="shared" si="43"/>
        <v>-2.416064482248138E-3</v>
      </c>
      <c r="N72" s="40">
        <f t="shared" si="44"/>
        <v>3.7443966936266007</v>
      </c>
      <c r="O72" s="143">
        <f t="shared" si="44"/>
        <v>3.6127539919422507</v>
      </c>
      <c r="P72" s="52">
        <f t="shared" ref="P72:P86" si="49">(O72-N72)/N72</f>
        <v>-3.5157252945026155E-2</v>
      </c>
    </row>
    <row r="73" spans="1:16" ht="20.100000000000001" customHeight="1" x14ac:dyDescent="0.25">
      <c r="A73" s="38" t="s">
        <v>167</v>
      </c>
      <c r="B73" s="19">
        <v>6224.73</v>
      </c>
      <c r="C73" s="140">
        <v>6017.4</v>
      </c>
      <c r="D73" s="247">
        <f t="shared" si="45"/>
        <v>2.5803719154979216E-2</v>
      </c>
      <c r="E73" s="215">
        <f t="shared" si="46"/>
        <v>2.2518570410948752E-2</v>
      </c>
      <c r="F73" s="52">
        <f t="shared" si="42"/>
        <v>-3.330746875768105E-2</v>
      </c>
      <c r="H73" s="19">
        <v>1971.8440000000001</v>
      </c>
      <c r="I73" s="140">
        <v>1954.3200000000002</v>
      </c>
      <c r="J73" s="214">
        <f t="shared" si="47"/>
        <v>2.7459777816946789E-2</v>
      </c>
      <c r="K73" s="215">
        <f t="shared" si="48"/>
        <v>2.8368983343586729E-2</v>
      </c>
      <c r="L73" s="52">
        <f t="shared" si="43"/>
        <v>-8.887112773627066E-3</v>
      </c>
      <c r="N73" s="40">
        <f t="shared" si="44"/>
        <v>3.1677582802788233</v>
      </c>
      <c r="O73" s="143">
        <f t="shared" si="44"/>
        <v>3.2477814338418591</v>
      </c>
      <c r="P73" s="52">
        <f t="shared" si="49"/>
        <v>2.5261761309638888E-2</v>
      </c>
    </row>
    <row r="74" spans="1:16" ht="20.100000000000001" customHeight="1" x14ac:dyDescent="0.25">
      <c r="A74" s="38" t="s">
        <v>178</v>
      </c>
      <c r="B74" s="19">
        <v>6847.7100000000009</v>
      </c>
      <c r="C74" s="140">
        <v>9004.83</v>
      </c>
      <c r="D74" s="247">
        <f t="shared" si="45"/>
        <v>2.8386192765749319E-2</v>
      </c>
      <c r="E74" s="215">
        <f t="shared" si="46"/>
        <v>3.3698258117064457E-2</v>
      </c>
      <c r="F74" s="52">
        <f t="shared" si="42"/>
        <v>0.31501334022614841</v>
      </c>
      <c r="H74" s="19">
        <v>1350.6040000000003</v>
      </c>
      <c r="I74" s="140">
        <v>1813.519</v>
      </c>
      <c r="J74" s="214">
        <f t="shared" si="47"/>
        <v>1.880842792770605E-2</v>
      </c>
      <c r="K74" s="215">
        <f t="shared" si="48"/>
        <v>2.6325110680071869E-2</v>
      </c>
      <c r="L74" s="52">
        <f t="shared" si="43"/>
        <v>0.34274665260875847</v>
      </c>
      <c r="N74" s="40">
        <f t="shared" si="44"/>
        <v>1.9723440391021232</v>
      </c>
      <c r="O74" s="143">
        <f t="shared" si="44"/>
        <v>2.0139402964853308</v>
      </c>
      <c r="P74" s="52">
        <f t="shared" si="49"/>
        <v>2.1089757445229285E-2</v>
      </c>
    </row>
    <row r="75" spans="1:16" ht="20.100000000000001" customHeight="1" x14ac:dyDescent="0.25">
      <c r="A75" s="38" t="s">
        <v>175</v>
      </c>
      <c r="B75" s="19">
        <v>5088.7300000000005</v>
      </c>
      <c r="C75" s="140">
        <v>5165.6699999999992</v>
      </c>
      <c r="D75" s="247">
        <f t="shared" si="45"/>
        <v>2.1094595231522878E-2</v>
      </c>
      <c r="E75" s="215">
        <f t="shared" si="46"/>
        <v>1.9331190151016323E-2</v>
      </c>
      <c r="F75" s="52">
        <f t="shared" si="42"/>
        <v>1.5119686051332785E-2</v>
      </c>
      <c r="H75" s="19">
        <v>1443.8530000000001</v>
      </c>
      <c r="I75" s="140">
        <v>1528.1659999999999</v>
      </c>
      <c r="J75" s="214">
        <f t="shared" si="47"/>
        <v>2.0107007745203003E-2</v>
      </c>
      <c r="K75" s="215">
        <f t="shared" si="48"/>
        <v>2.2182915694582028E-2</v>
      </c>
      <c r="L75" s="52">
        <f t="shared" si="43"/>
        <v>5.8394448742358031E-2</v>
      </c>
      <c r="N75" s="40">
        <f t="shared" ref="N75" si="50">(H75/B75)*10</f>
        <v>2.8373543104075081</v>
      </c>
      <c r="O75" s="143">
        <f t="shared" ref="O75" si="51">(I75/C75)*10</f>
        <v>2.9583113129565</v>
      </c>
      <c r="P75" s="52">
        <f t="shared" ref="P75" si="52">(O75-N75)/N75</f>
        <v>4.2630207339745221E-2</v>
      </c>
    </row>
    <row r="76" spans="1:16" ht="20.100000000000001" customHeight="1" x14ac:dyDescent="0.25">
      <c r="A76" s="38" t="s">
        <v>171</v>
      </c>
      <c r="B76" s="19">
        <v>3001.12</v>
      </c>
      <c r="C76" s="140">
        <v>2611.9900000000002</v>
      </c>
      <c r="D76" s="247">
        <f t="shared" si="45"/>
        <v>1.2440709497502899E-2</v>
      </c>
      <c r="E76" s="215">
        <f t="shared" si="46"/>
        <v>9.7747001574922786E-3</v>
      </c>
      <c r="F76" s="52">
        <f t="shared" si="42"/>
        <v>-0.12966159300527791</v>
      </c>
      <c r="H76" s="19">
        <v>1464.905</v>
      </c>
      <c r="I76" s="140">
        <v>1452.8639999999998</v>
      </c>
      <c r="J76" s="214">
        <f t="shared" si="47"/>
        <v>2.0400176597608347E-2</v>
      </c>
      <c r="K76" s="215">
        <f t="shared" si="48"/>
        <v>2.1089829002669359E-2</v>
      </c>
      <c r="L76" s="52">
        <f t="shared" si="43"/>
        <v>-8.2196456425503144E-3</v>
      </c>
      <c r="N76" s="40">
        <f t="shared" si="44"/>
        <v>4.8811943541077998</v>
      </c>
      <c r="O76" s="143">
        <f t="shared" si="44"/>
        <v>5.5622877576100969</v>
      </c>
      <c r="P76" s="52">
        <f t="shared" si="49"/>
        <v>0.13953417014201014</v>
      </c>
    </row>
    <row r="77" spans="1:16" ht="20.100000000000001" customHeight="1" x14ac:dyDescent="0.25">
      <c r="A77" s="38" t="s">
        <v>200</v>
      </c>
      <c r="B77" s="19">
        <v>4593.96</v>
      </c>
      <c r="C77" s="140">
        <v>4108.74</v>
      </c>
      <c r="D77" s="247">
        <f t="shared" si="45"/>
        <v>1.904359765792385E-2</v>
      </c>
      <c r="E77" s="215">
        <f t="shared" si="46"/>
        <v>1.5375901716735065E-2</v>
      </c>
      <c r="F77" s="52">
        <f t="shared" si="42"/>
        <v>-0.10562129404696607</v>
      </c>
      <c r="H77" s="19">
        <v>1083.7360000000001</v>
      </c>
      <c r="I77" s="140">
        <v>925.24700000000007</v>
      </c>
      <c r="J77" s="214">
        <f t="shared" si="47"/>
        <v>1.5092040634161042E-2</v>
      </c>
      <c r="K77" s="215">
        <f t="shared" si="48"/>
        <v>1.3430920592177121E-2</v>
      </c>
      <c r="L77" s="52">
        <f t="shared" si="43"/>
        <v>-0.14624318099610978</v>
      </c>
      <c r="N77" s="40">
        <f t="shared" si="44"/>
        <v>2.3590453552055308</v>
      </c>
      <c r="O77" s="143">
        <f t="shared" si="44"/>
        <v>2.2518996091259122</v>
      </c>
      <c r="P77" s="52">
        <f t="shared" si="49"/>
        <v>-4.5419112372378931E-2</v>
      </c>
    </row>
    <row r="78" spans="1:16" ht="20.100000000000001" customHeight="1" x14ac:dyDescent="0.25">
      <c r="A78" s="38" t="s">
        <v>159</v>
      </c>
      <c r="B78" s="19">
        <v>1139.55</v>
      </c>
      <c r="C78" s="140">
        <v>2197.5399999999995</v>
      </c>
      <c r="D78" s="247">
        <f t="shared" si="45"/>
        <v>4.7238399357171423E-3</v>
      </c>
      <c r="E78" s="215">
        <f t="shared" si="46"/>
        <v>8.2237277264061402E-3</v>
      </c>
      <c r="F78" s="52">
        <f t="shared" si="42"/>
        <v>0.9284278882014827</v>
      </c>
      <c r="H78" s="19">
        <v>324.39100000000002</v>
      </c>
      <c r="I78" s="140">
        <v>619.08600000000001</v>
      </c>
      <c r="J78" s="214">
        <f t="shared" si="47"/>
        <v>4.5174490405007631E-3</v>
      </c>
      <c r="K78" s="215">
        <f t="shared" si="48"/>
        <v>8.9866758884152714E-3</v>
      </c>
      <c r="L78" s="52">
        <f t="shared" si="43"/>
        <v>0.90845615322249995</v>
      </c>
      <c r="N78" s="40">
        <f t="shared" si="44"/>
        <v>2.8466587688122509</v>
      </c>
      <c r="O78" s="143">
        <f t="shared" si="44"/>
        <v>2.8171773892625396</v>
      </c>
      <c r="P78" s="52">
        <f t="shared" si="49"/>
        <v>-1.0356485249551781E-2</v>
      </c>
    </row>
    <row r="79" spans="1:16" ht="20.100000000000001" customHeight="1" x14ac:dyDescent="0.25">
      <c r="A79" s="38" t="s">
        <v>170</v>
      </c>
      <c r="B79" s="19">
        <v>438.54</v>
      </c>
      <c r="C79" s="140">
        <v>422.03</v>
      </c>
      <c r="D79" s="247">
        <f t="shared" si="45"/>
        <v>1.8179042300990704E-3</v>
      </c>
      <c r="E79" s="215">
        <f t="shared" si="46"/>
        <v>1.5793386297292356E-3</v>
      </c>
      <c r="F79" s="52">
        <f t="shared" si="42"/>
        <v>-3.7647649017193523E-2</v>
      </c>
      <c r="H79" s="19">
        <v>594.67499999999995</v>
      </c>
      <c r="I79" s="140">
        <v>592.07999999999993</v>
      </c>
      <c r="J79" s="214">
        <f t="shared" si="47"/>
        <v>8.281407339167211E-3</v>
      </c>
      <c r="K79" s="215">
        <f t="shared" si="48"/>
        <v>8.5946557667479356E-3</v>
      </c>
      <c r="L79" s="52">
        <f t="shared" ref="L79" si="53">(I79-H79)/H79</f>
        <v>-4.3637280867701309E-3</v>
      </c>
      <c r="N79" s="40">
        <f t="shared" ref="N79" si="54">(H79/B79)*10</f>
        <v>13.560336571350389</v>
      </c>
      <c r="O79" s="143">
        <f t="shared" ref="O79" si="55">(I79/C79)*10</f>
        <v>14.029334407506575</v>
      </c>
      <c r="P79" s="52">
        <f t="shared" ref="P79" si="56">(O79-N79)/N79</f>
        <v>3.4586002617889404E-2</v>
      </c>
    </row>
    <row r="80" spans="1:16" ht="20.100000000000001" customHeight="1" x14ac:dyDescent="0.25">
      <c r="A80" s="38" t="s">
        <v>198</v>
      </c>
      <c r="B80" s="19">
        <v>960.4799999999999</v>
      </c>
      <c r="C80" s="140">
        <v>1377.32</v>
      </c>
      <c r="D80" s="247">
        <f t="shared" si="45"/>
        <v>3.9815311144378047E-3</v>
      </c>
      <c r="E80" s="215">
        <f t="shared" si="46"/>
        <v>5.1542655296985297E-3</v>
      </c>
      <c r="F80" s="52">
        <f t="shared" si="42"/>
        <v>0.43399133766450115</v>
      </c>
      <c r="H80" s="19">
        <v>300.51099999999997</v>
      </c>
      <c r="I80" s="140">
        <v>434.70100000000002</v>
      </c>
      <c r="J80" s="214">
        <f t="shared" si="47"/>
        <v>4.1848976346752055E-3</v>
      </c>
      <c r="K80" s="215">
        <f t="shared" si="48"/>
        <v>6.3101362256132538E-3</v>
      </c>
      <c r="L80" s="52">
        <f t="shared" si="43"/>
        <v>0.44653939456459185</v>
      </c>
      <c r="N80" s="40">
        <f t="shared" si="44"/>
        <v>3.1287585373979674</v>
      </c>
      <c r="O80" s="143">
        <f t="shared" si="44"/>
        <v>3.1561365550489358</v>
      </c>
      <c r="P80" s="52">
        <f t="shared" si="49"/>
        <v>8.7504412129346676E-3</v>
      </c>
    </row>
    <row r="81" spans="1:16" ht="20.100000000000001" customHeight="1" x14ac:dyDescent="0.25">
      <c r="A81" s="38" t="s">
        <v>196</v>
      </c>
      <c r="B81" s="19">
        <v>1179.9600000000003</v>
      </c>
      <c r="C81" s="140">
        <v>1233.8</v>
      </c>
      <c r="D81" s="247">
        <f t="shared" si="45"/>
        <v>4.8913537541562906E-3</v>
      </c>
      <c r="E81" s="215">
        <f t="shared" si="46"/>
        <v>4.6171788767621512E-3</v>
      </c>
      <c r="F81" s="52">
        <f t="shared" si="42"/>
        <v>4.5628665378487136E-2</v>
      </c>
      <c r="H81" s="19">
        <v>411.13900000000001</v>
      </c>
      <c r="I81" s="140">
        <v>388.548</v>
      </c>
      <c r="J81" s="214">
        <f t="shared" si="47"/>
        <v>5.7254963333213411E-3</v>
      </c>
      <c r="K81" s="215">
        <f t="shared" si="48"/>
        <v>5.6401775247574273E-3</v>
      </c>
      <c r="L81" s="52">
        <f t="shared" si="43"/>
        <v>-5.4947353571419902E-2</v>
      </c>
      <c r="N81" s="40">
        <f t="shared" si="44"/>
        <v>3.4843469270144745</v>
      </c>
      <c r="O81" s="143">
        <f t="shared" si="44"/>
        <v>3.1491976009077649</v>
      </c>
      <c r="P81" s="52">
        <f t="shared" si="49"/>
        <v>-9.6187128643323322E-2</v>
      </c>
    </row>
    <row r="82" spans="1:16" ht="20.100000000000001" customHeight="1" x14ac:dyDescent="0.25">
      <c r="A82" s="38" t="s">
        <v>205</v>
      </c>
      <c r="B82" s="19">
        <v>1664.8300000000002</v>
      </c>
      <c r="C82" s="140">
        <v>1251.5999999999999</v>
      </c>
      <c r="D82" s="247">
        <f t="shared" si="45"/>
        <v>6.9013123076477299E-3</v>
      </c>
      <c r="E82" s="215">
        <f t="shared" si="46"/>
        <v>4.6837907944200915E-3</v>
      </c>
      <c r="F82" s="52">
        <f t="shared" si="42"/>
        <v>-0.24821152910507391</v>
      </c>
      <c r="H82" s="19">
        <v>441.73599999999999</v>
      </c>
      <c r="I82" s="140">
        <v>324.77399999999994</v>
      </c>
      <c r="J82" s="214">
        <f t="shared" si="47"/>
        <v>6.1515882664890361E-3</v>
      </c>
      <c r="K82" s="215">
        <f t="shared" si="48"/>
        <v>4.7144317186694268E-3</v>
      </c>
      <c r="L82" s="52">
        <f t="shared" si="43"/>
        <v>-0.26477805748229721</v>
      </c>
      <c r="N82" s="40">
        <f t="shared" si="44"/>
        <v>2.6533399806586857</v>
      </c>
      <c r="O82" s="143">
        <f t="shared" si="44"/>
        <v>2.5948705656759348</v>
      </c>
      <c r="P82" s="52">
        <f t="shared" si="49"/>
        <v>-2.203615647032011E-2</v>
      </c>
    </row>
    <row r="83" spans="1:16" ht="20.100000000000001" customHeight="1" x14ac:dyDescent="0.25">
      <c r="A83" s="38" t="s">
        <v>191</v>
      </c>
      <c r="B83" s="19">
        <v>523.44000000000005</v>
      </c>
      <c r="C83" s="140">
        <v>864.68</v>
      </c>
      <c r="D83" s="247">
        <f t="shared" si="45"/>
        <v>2.1698449176883695E-3</v>
      </c>
      <c r="E83" s="215">
        <f t="shared" si="46"/>
        <v>3.2358423011498599E-3</v>
      </c>
      <c r="F83" s="52">
        <f t="shared" si="42"/>
        <v>0.65191808039125754</v>
      </c>
      <c r="H83" s="19">
        <v>175.07500000000002</v>
      </c>
      <c r="I83" s="140">
        <v>296.45100000000002</v>
      </c>
      <c r="J83" s="214">
        <f t="shared" si="47"/>
        <v>2.438083642165384E-3</v>
      </c>
      <c r="K83" s="215">
        <f t="shared" si="48"/>
        <v>4.3032939749834366E-3</v>
      </c>
      <c r="L83" s="52">
        <f t="shared" si="43"/>
        <v>0.69328002284735113</v>
      </c>
      <c r="N83" s="40">
        <f t="shared" si="44"/>
        <v>3.3447004432217637</v>
      </c>
      <c r="O83" s="143">
        <f t="shared" si="44"/>
        <v>3.4284475181570069</v>
      </c>
      <c r="P83" s="52">
        <f t="shared" si="49"/>
        <v>2.5038737057891572E-2</v>
      </c>
    </row>
    <row r="84" spans="1:16" ht="20.100000000000001" customHeight="1" x14ac:dyDescent="0.25">
      <c r="A84" s="38" t="s">
        <v>201</v>
      </c>
      <c r="B84" s="19">
        <v>1381.25</v>
      </c>
      <c r="C84" s="140">
        <v>1415.94</v>
      </c>
      <c r="D84" s="247">
        <f t="shared" si="45"/>
        <v>5.7257723761215415E-3</v>
      </c>
      <c r="E84" s="215">
        <f t="shared" si="46"/>
        <v>5.2987909375608695E-3</v>
      </c>
      <c r="F84" s="52">
        <f t="shared" si="42"/>
        <v>2.5114932126696871E-2</v>
      </c>
      <c r="H84" s="19">
        <v>271.72899999999998</v>
      </c>
      <c r="I84" s="140">
        <v>276.137</v>
      </c>
      <c r="J84" s="214">
        <f t="shared" si="47"/>
        <v>3.7840812794628447E-3</v>
      </c>
      <c r="K84" s="215">
        <f t="shared" si="48"/>
        <v>4.0084151794731711E-3</v>
      </c>
      <c r="L84" s="52">
        <f t="shared" si="43"/>
        <v>1.6222044757828631E-2</v>
      </c>
      <c r="N84" s="40">
        <f t="shared" si="44"/>
        <v>1.9672687782805429</v>
      </c>
      <c r="O84" s="143">
        <f t="shared" si="44"/>
        <v>1.950202692204472</v>
      </c>
      <c r="P84" s="52">
        <f t="shared" si="49"/>
        <v>-8.6750149570244683E-3</v>
      </c>
    </row>
    <row r="85" spans="1:16" ht="20.100000000000001" customHeight="1" x14ac:dyDescent="0.25">
      <c r="A85" s="38" t="s">
        <v>193</v>
      </c>
      <c r="B85" s="19">
        <v>371.28000000000003</v>
      </c>
      <c r="C85" s="140">
        <v>676.11</v>
      </c>
      <c r="D85" s="247">
        <f t="shared" si="45"/>
        <v>1.5390876147014705E-3</v>
      </c>
      <c r="E85" s="215">
        <f t="shared" si="46"/>
        <v>2.5301676206578526E-3</v>
      </c>
      <c r="F85" s="52">
        <f t="shared" si="42"/>
        <v>0.82102456367162235</v>
      </c>
      <c r="H85" s="19">
        <v>135.69899999999998</v>
      </c>
      <c r="I85" s="140">
        <v>263.77600000000001</v>
      </c>
      <c r="J85" s="214">
        <f t="shared" si="47"/>
        <v>1.8897358969481672E-3</v>
      </c>
      <c r="K85" s="215">
        <f t="shared" si="48"/>
        <v>3.8289824340117956E-3</v>
      </c>
      <c r="L85" s="52">
        <f t="shared" si="43"/>
        <v>0.9438315683977041</v>
      </c>
      <c r="N85" s="40">
        <f t="shared" si="44"/>
        <v>3.6548965740142201</v>
      </c>
      <c r="O85" s="143">
        <f t="shared" si="44"/>
        <v>3.9013769948676993</v>
      </c>
      <c r="P85" s="52">
        <f t="shared" si="49"/>
        <v>6.7438411966543446E-2</v>
      </c>
    </row>
    <row r="86" spans="1:16" ht="20.100000000000001" customHeight="1" x14ac:dyDescent="0.25">
      <c r="A86" s="38" t="s">
        <v>179</v>
      </c>
      <c r="B86" s="19">
        <v>711.18999999999994</v>
      </c>
      <c r="C86" s="140">
        <v>984.34</v>
      </c>
      <c r="D86" s="247">
        <f t="shared" si="45"/>
        <v>2.9481354252842563E-3</v>
      </c>
      <c r="E86" s="215">
        <f t="shared" si="46"/>
        <v>3.683639046484079E-3</v>
      </c>
      <c r="F86" s="52">
        <f t="shared" si="42"/>
        <v>0.38407457922636723</v>
      </c>
      <c r="H86" s="19">
        <v>209.33600000000001</v>
      </c>
      <c r="I86" s="140">
        <v>228.45899999999997</v>
      </c>
      <c r="J86" s="214">
        <f t="shared" si="47"/>
        <v>2.9152002131448396E-3</v>
      </c>
      <c r="K86" s="215">
        <f t="shared" si="48"/>
        <v>3.316319520699005E-3</v>
      </c>
      <c r="L86" s="52">
        <f t="shared" si="43"/>
        <v>9.1350747124240267E-2</v>
      </c>
      <c r="N86" s="40">
        <f t="shared" si="44"/>
        <v>2.9434609597997725</v>
      </c>
      <c r="O86" s="143">
        <f t="shared" si="44"/>
        <v>2.3209358554970843</v>
      </c>
      <c r="P86" s="52">
        <f t="shared" si="49"/>
        <v>-0.21149426230033477</v>
      </c>
    </row>
    <row r="87" spans="1:16" ht="20.100000000000001" customHeight="1" x14ac:dyDescent="0.25">
      <c r="A87" s="38" t="s">
        <v>192</v>
      </c>
      <c r="B87" s="19">
        <v>625.5</v>
      </c>
      <c r="C87" s="140">
        <v>610.77</v>
      </c>
      <c r="D87" s="247">
        <f t="shared" si="45"/>
        <v>2.5929199067974838E-3</v>
      </c>
      <c r="E87" s="215">
        <f t="shared" si="46"/>
        <v>2.2856494914573022E-3</v>
      </c>
      <c r="F87" s="52">
        <f t="shared" si="42"/>
        <v>-2.3549160671462861E-2</v>
      </c>
      <c r="H87" s="19">
        <v>197.87</v>
      </c>
      <c r="I87" s="140">
        <v>200.73500000000001</v>
      </c>
      <c r="J87" s="214">
        <f t="shared" si="47"/>
        <v>2.7555254049708095E-3</v>
      </c>
      <c r="K87" s="215">
        <f t="shared" si="48"/>
        <v>2.9138768837625784E-3</v>
      </c>
      <c r="L87" s="52">
        <f t="shared" si="43"/>
        <v>1.4479203517461004E-2</v>
      </c>
      <c r="N87" s="40">
        <f t="shared" ref="N87" si="57">(H87/B87)*10</f>
        <v>3.163389288569145</v>
      </c>
      <c r="O87" s="143">
        <f t="shared" ref="O87" si="58">(I87/C87)*10</f>
        <v>3.2865890597115124</v>
      </c>
      <c r="P87" s="52">
        <f t="shared" ref="P87" si="59">(O87-N87)/N87</f>
        <v>3.8945497978243683E-2</v>
      </c>
    </row>
    <row r="88" spans="1:16" ht="20.100000000000001" customHeight="1" x14ac:dyDescent="0.25">
      <c r="A88" s="38" t="s">
        <v>228</v>
      </c>
      <c r="B88" s="19">
        <v>503.44</v>
      </c>
      <c r="C88" s="140">
        <v>590.92999999999995</v>
      </c>
      <c r="D88" s="247">
        <f t="shared" si="45"/>
        <v>2.0869378063599125E-3</v>
      </c>
      <c r="E88" s="215">
        <f t="shared" si="46"/>
        <v>2.2114033989666542E-3</v>
      </c>
      <c r="F88" s="52">
        <f t="shared" si="42"/>
        <v>0.17378436357857929</v>
      </c>
      <c r="H88" s="19">
        <v>136.149</v>
      </c>
      <c r="I88" s="140">
        <v>156.78300000000002</v>
      </c>
      <c r="J88" s="214">
        <f t="shared" si="47"/>
        <v>1.8960025691684983E-3</v>
      </c>
      <c r="K88" s="215">
        <f t="shared" si="48"/>
        <v>2.2758679824990574E-3</v>
      </c>
      <c r="L88" s="52">
        <f t="shared" si="43"/>
        <v>0.15155454685675263</v>
      </c>
      <c r="N88" s="40">
        <f t="shared" ref="N88:N94" si="60">(H88/B88)*10</f>
        <v>2.7043739075162883</v>
      </c>
      <c r="O88" s="143">
        <f t="shared" ref="O88:O94" si="61">(I88/C88)*10</f>
        <v>2.6531568882947227</v>
      </c>
      <c r="P88" s="52">
        <f t="shared" ref="P88:P94" si="62">(O88-N88)/N88</f>
        <v>-1.8938586516907902E-2</v>
      </c>
    </row>
    <row r="89" spans="1:16" ht="20.100000000000001" customHeight="1" x14ac:dyDescent="0.25">
      <c r="A89" s="38" t="s">
        <v>197</v>
      </c>
      <c r="B89" s="19">
        <v>525.16000000000008</v>
      </c>
      <c r="C89" s="140">
        <v>639.80000000000007</v>
      </c>
      <c r="D89" s="247">
        <f t="shared" si="45"/>
        <v>2.1769749292626169E-3</v>
      </c>
      <c r="E89" s="215">
        <f t="shared" si="46"/>
        <v>2.3942867931207854E-3</v>
      </c>
      <c r="F89" s="52">
        <f t="shared" si="42"/>
        <v>0.21829537664711701</v>
      </c>
      <c r="H89" s="19">
        <v>117.93200000000002</v>
      </c>
      <c r="I89" s="140">
        <v>155.65699999999998</v>
      </c>
      <c r="J89" s="214">
        <f t="shared" si="47"/>
        <v>1.6423137517512386E-3</v>
      </c>
      <c r="K89" s="215">
        <f t="shared" si="48"/>
        <v>2.2595229237344339E-3</v>
      </c>
      <c r="L89" s="52">
        <f t="shared" si="43"/>
        <v>0.31988773191330566</v>
      </c>
      <c r="N89" s="40">
        <f t="shared" si="60"/>
        <v>2.2456394241754891</v>
      </c>
      <c r="O89" s="143">
        <f t="shared" si="61"/>
        <v>2.4329009065332912</v>
      </c>
      <c r="P89" s="52">
        <f t="shared" si="62"/>
        <v>8.3388936060630983E-2</v>
      </c>
    </row>
    <row r="90" spans="1:16" ht="20.100000000000001" customHeight="1" x14ac:dyDescent="0.25">
      <c r="A90" s="38" t="s">
        <v>194</v>
      </c>
      <c r="B90" s="19">
        <v>323.07</v>
      </c>
      <c r="C90" s="140">
        <v>314.74</v>
      </c>
      <c r="D90" s="247">
        <f t="shared" si="45"/>
        <v>1.3392400228442254E-3</v>
      </c>
      <c r="E90" s="215">
        <f t="shared" si="46"/>
        <v>1.1778334249247201E-3</v>
      </c>
      <c r="F90" s="52">
        <f t="shared" si="42"/>
        <v>-2.5783885845172824E-2</v>
      </c>
      <c r="H90" s="19">
        <v>168.97800000000001</v>
      </c>
      <c r="I90" s="140">
        <v>153.12900000000002</v>
      </c>
      <c r="J90" s="214">
        <f t="shared" si="47"/>
        <v>2.3531771965490346E-3</v>
      </c>
      <c r="K90" s="215">
        <f t="shared" si="48"/>
        <v>2.2228263797229174E-3</v>
      </c>
      <c r="L90" s="52">
        <f t="shared" si="43"/>
        <v>-9.3793274864183443E-2</v>
      </c>
      <c r="N90" s="40">
        <f t="shared" si="60"/>
        <v>5.2303835082180337</v>
      </c>
      <c r="O90" s="143">
        <f t="shared" si="61"/>
        <v>4.8652538603291609</v>
      </c>
      <c r="P90" s="52">
        <f t="shared" si="62"/>
        <v>-6.9809345206747697E-2</v>
      </c>
    </row>
    <row r="91" spans="1:16" ht="20.100000000000001" customHeight="1" x14ac:dyDescent="0.25">
      <c r="A91" s="38" t="s">
        <v>220</v>
      </c>
      <c r="B91" s="19">
        <v>677.08</v>
      </c>
      <c r="C91" s="140">
        <v>379.33</v>
      </c>
      <c r="D91" s="247">
        <f t="shared" si="45"/>
        <v>2.8067373469135739E-3</v>
      </c>
      <c r="E91" s="215">
        <f t="shared" si="46"/>
        <v>1.4195448722014808E-3</v>
      </c>
      <c r="F91" s="52">
        <f t="shared" si="42"/>
        <v>-0.4397560111065163</v>
      </c>
      <c r="H91" s="19">
        <v>176.17099999999999</v>
      </c>
      <c r="I91" s="140">
        <v>121.247</v>
      </c>
      <c r="J91" s="214">
        <f t="shared" si="47"/>
        <v>2.4533464705064562E-3</v>
      </c>
      <c r="K91" s="215">
        <f t="shared" si="48"/>
        <v>1.7600260568688135E-3</v>
      </c>
      <c r="L91" s="52">
        <f t="shared" si="43"/>
        <v>-0.31176527351266664</v>
      </c>
      <c r="N91" s="40">
        <f t="shared" si="60"/>
        <v>2.6019229633130498</v>
      </c>
      <c r="O91" s="143">
        <f t="shared" si="61"/>
        <v>3.1963461893338256</v>
      </c>
      <c r="P91" s="52">
        <f t="shared" si="62"/>
        <v>0.22845535183097498</v>
      </c>
    </row>
    <row r="92" spans="1:16" ht="20.100000000000001" customHeight="1" x14ac:dyDescent="0.25">
      <c r="A92" s="38" t="s">
        <v>237</v>
      </c>
      <c r="B92" s="19">
        <v>150.87</v>
      </c>
      <c r="C92" s="140">
        <v>352.78000000000003</v>
      </c>
      <c r="D92" s="247">
        <f t="shared" si="45"/>
        <v>6.254097943062132E-4</v>
      </c>
      <c r="E92" s="215">
        <f t="shared" si="46"/>
        <v>1.3201883320993289E-3</v>
      </c>
      <c r="F92" s="52">
        <f t="shared" si="42"/>
        <v>1.3383045005633991</v>
      </c>
      <c r="H92" s="19">
        <v>45.185000000000002</v>
      </c>
      <c r="I92" s="140">
        <v>118.71500000000002</v>
      </c>
      <c r="J92" s="214">
        <f t="shared" si="47"/>
        <v>6.2924352061255386E-4</v>
      </c>
      <c r="K92" s="215">
        <f t="shared" si="48"/>
        <v>1.7232714487053803E-3</v>
      </c>
      <c r="L92" s="52">
        <f t="shared" si="43"/>
        <v>1.6273099479915905</v>
      </c>
      <c r="N92" s="40">
        <f t="shared" si="60"/>
        <v>2.9949625505402002</v>
      </c>
      <c r="O92" s="143">
        <f t="shared" si="61"/>
        <v>3.3651284086399458</v>
      </c>
      <c r="P92" s="52">
        <f t="shared" si="62"/>
        <v>0.12359615582938721</v>
      </c>
    </row>
    <row r="93" spans="1:16" ht="20.100000000000001" customHeight="1" x14ac:dyDescent="0.25">
      <c r="A93" s="38" t="s">
        <v>232</v>
      </c>
      <c r="B93" s="19">
        <v>142.65</v>
      </c>
      <c r="C93" s="140">
        <v>231.89</v>
      </c>
      <c r="D93" s="247">
        <f t="shared" si="45"/>
        <v>5.9133497155021756E-4</v>
      </c>
      <c r="E93" s="215">
        <f t="shared" si="46"/>
        <v>8.677886284100951E-4</v>
      </c>
      <c r="F93" s="52">
        <f t="shared" si="42"/>
        <v>0.62558710129688033</v>
      </c>
      <c r="H93" s="19">
        <v>40.393000000000001</v>
      </c>
      <c r="I93" s="140">
        <v>65.203999999999994</v>
      </c>
      <c r="J93" s="214">
        <f t="shared" si="47"/>
        <v>5.625104244351641E-4</v>
      </c>
      <c r="K93" s="215">
        <f t="shared" si="48"/>
        <v>9.4650374039831179E-4</v>
      </c>
      <c r="L93" s="52">
        <f t="shared" si="43"/>
        <v>0.61424009110489419</v>
      </c>
      <c r="N93" s="40">
        <f t="shared" si="60"/>
        <v>2.8316158429723099</v>
      </c>
      <c r="O93" s="143">
        <f t="shared" si="61"/>
        <v>2.8118504463323122</v>
      </c>
      <c r="P93" s="52">
        <f t="shared" si="62"/>
        <v>-6.9802535852639853E-3</v>
      </c>
    </row>
    <row r="94" spans="1:16" ht="20.100000000000001" customHeight="1" x14ac:dyDescent="0.25">
      <c r="A94" s="38" t="s">
        <v>238</v>
      </c>
      <c r="B94" s="19">
        <v>156.91999999999999</v>
      </c>
      <c r="C94" s="140">
        <v>271.85000000000002</v>
      </c>
      <c r="D94" s="247">
        <f t="shared" si="45"/>
        <v>6.5048919548307133E-4</v>
      </c>
      <c r="E94" s="215">
        <f t="shared" si="46"/>
        <v>1.0173286413096053E-3</v>
      </c>
      <c r="F94" s="52">
        <f t="shared" si="42"/>
        <v>0.73241141983176172</v>
      </c>
      <c r="H94" s="19">
        <v>63.356000000000002</v>
      </c>
      <c r="I94" s="140">
        <v>64.839999999999989</v>
      </c>
      <c r="J94" s="214">
        <f t="shared" si="47"/>
        <v>8.822917448695134E-4</v>
      </c>
      <c r="K94" s="215">
        <f t="shared" si="48"/>
        <v>9.412199025738687E-4</v>
      </c>
      <c r="L94" s="52">
        <f t="shared" si="43"/>
        <v>2.342319590883243E-2</v>
      </c>
      <c r="N94" s="40">
        <f t="shared" si="60"/>
        <v>4.0374713229671171</v>
      </c>
      <c r="O94" s="143">
        <f t="shared" si="61"/>
        <v>2.3851388633437551</v>
      </c>
      <c r="P94" s="52">
        <f t="shared" si="62"/>
        <v>-0.40924933639134092</v>
      </c>
    </row>
    <row r="95" spans="1:16" ht="20.100000000000001" customHeight="1" thickBot="1" x14ac:dyDescent="0.3">
      <c r="A95" s="8" t="s">
        <v>17</v>
      </c>
      <c r="B95" s="19">
        <f>B96-SUM(B68:B94)</f>
        <v>3279.7699999999895</v>
      </c>
      <c r="C95" s="140">
        <f>C96-SUM(C68:C94)</f>
        <v>2631.4400000000605</v>
      </c>
      <c r="D95" s="247">
        <f t="shared" si="45"/>
        <v>1.359581282608658E-2</v>
      </c>
      <c r="E95" s="215">
        <f t="shared" si="46"/>
        <v>9.8474867753827813E-3</v>
      </c>
      <c r="F95" s="52">
        <f>(C95-B95)/B95</f>
        <v>-0.19767544675386722</v>
      </c>
      <c r="H95" s="19">
        <f>H96-SUM(H68:H94)</f>
        <v>1061.0010000000184</v>
      </c>
      <c r="I95" s="140">
        <f>I96-SUM(I68:I94)</f>
        <v>910.19300000001385</v>
      </c>
      <c r="J95" s="214">
        <f t="shared" si="47"/>
        <v>1.4775434427651916E-2</v>
      </c>
      <c r="K95" s="215">
        <f t="shared" si="48"/>
        <v>1.3212396156437854E-2</v>
      </c>
      <c r="L95" s="52">
        <f t="shared" si="43"/>
        <v>-0.1421374720664749</v>
      </c>
      <c r="N95" s="40">
        <f t="shared" si="44"/>
        <v>3.2349859898713076</v>
      </c>
      <c r="O95" s="143">
        <f t="shared" si="44"/>
        <v>3.4589160307663973</v>
      </c>
      <c r="P95" s="52">
        <f>(O95-N95)/N95</f>
        <v>6.9221332517733089E-2</v>
      </c>
    </row>
    <row r="96" spans="1:16" ht="26.25" customHeight="1" thickBot="1" x14ac:dyDescent="0.3">
      <c r="A96" s="12" t="s">
        <v>18</v>
      </c>
      <c r="B96" s="17">
        <v>241233.83</v>
      </c>
      <c r="C96" s="145">
        <v>267219.45</v>
      </c>
      <c r="D96" s="243">
        <f>SUM(D68:D95)</f>
        <v>1</v>
      </c>
      <c r="E96" s="244">
        <f>SUM(E68:E95)</f>
        <v>1.0000000000000002</v>
      </c>
      <c r="F96" s="57">
        <f>(C96-B96)/B96</f>
        <v>0.10771963451394867</v>
      </c>
      <c r="G96" s="1"/>
      <c r="H96" s="17">
        <v>71808.447000000029</v>
      </c>
      <c r="I96" s="145">
        <v>68889.321000000025</v>
      </c>
      <c r="J96" s="255">
        <f t="shared" si="47"/>
        <v>1</v>
      </c>
      <c r="K96" s="244">
        <f t="shared" si="48"/>
        <v>1</v>
      </c>
      <c r="L96" s="57">
        <f t="shared" si="43"/>
        <v>-4.0651568470767827E-2</v>
      </c>
      <c r="M96" s="1"/>
      <c r="N96" s="37">
        <f t="shared" si="44"/>
        <v>2.9767154548762931</v>
      </c>
      <c r="O96" s="150">
        <f t="shared" si="44"/>
        <v>2.5780054932378622</v>
      </c>
      <c r="P96" s="57">
        <f>(O96-N96)/N96</f>
        <v>-0.13394292053857076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55" t="s">
        <v>16</v>
      </c>
      <c r="B4" s="343"/>
      <c r="C4" s="343"/>
      <c r="D4" s="343"/>
      <c r="E4" s="370" t="s">
        <v>1</v>
      </c>
      <c r="F4" s="371"/>
      <c r="G4" s="368" t="s">
        <v>13</v>
      </c>
      <c r="H4" s="368"/>
      <c r="I4" s="130" t="s">
        <v>0</v>
      </c>
      <c r="K4" s="372" t="s">
        <v>19</v>
      </c>
      <c r="L4" s="368"/>
      <c r="M4" s="366" t="s">
        <v>13</v>
      </c>
      <c r="N4" s="367"/>
      <c r="O4" s="130" t="s">
        <v>0</v>
      </c>
      <c r="Q4" s="378" t="s">
        <v>22</v>
      </c>
      <c r="R4" s="368"/>
      <c r="S4" s="130" t="s">
        <v>0</v>
      </c>
    </row>
    <row r="5" spans="1:19" x14ac:dyDescent="0.25">
      <c r="A5" s="369"/>
      <c r="B5" s="344"/>
      <c r="C5" s="344"/>
      <c r="D5" s="344"/>
      <c r="E5" s="373" t="s">
        <v>214</v>
      </c>
      <c r="F5" s="374"/>
      <c r="G5" s="375" t="str">
        <f>E5</f>
        <v>jan-nov</v>
      </c>
      <c r="H5" s="375"/>
      <c r="I5" s="131" t="s">
        <v>152</v>
      </c>
      <c r="K5" s="376" t="str">
        <f>E5</f>
        <v>jan-nov</v>
      </c>
      <c r="L5" s="375"/>
      <c r="M5" s="377" t="str">
        <f>E5</f>
        <v>jan-nov</v>
      </c>
      <c r="N5" s="365"/>
      <c r="O5" s="131" t="str">
        <f>I5</f>
        <v>2025/2024</v>
      </c>
      <c r="Q5" s="376" t="str">
        <f>E5</f>
        <v>jan-nov</v>
      </c>
      <c r="R5" s="374"/>
      <c r="S5" s="131" t="str">
        <f>I5</f>
        <v>2025/2024</v>
      </c>
    </row>
    <row r="6" spans="1:19" ht="19.5" customHeight="1" thickBot="1" x14ac:dyDescent="0.3">
      <c r="A6" s="356"/>
      <c r="B6" s="379"/>
      <c r="C6" s="379"/>
      <c r="D6" s="379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264411.14</v>
      </c>
      <c r="F7" s="145">
        <v>268810.34999999998</v>
      </c>
      <c r="G7" s="243">
        <f>E7/E15</f>
        <v>0.36794382463690056</v>
      </c>
      <c r="H7" s="244">
        <f>F7/F15</f>
        <v>0.37335361458009736</v>
      </c>
      <c r="I7" s="164">
        <f t="shared" ref="I7:I18" si="0">(F7-E7)/E7</f>
        <v>1.663776344672907E-2</v>
      </c>
      <c r="J7" s="1"/>
      <c r="K7" s="17">
        <v>62188.710999999959</v>
      </c>
      <c r="L7" s="145">
        <v>62973.473999999958</v>
      </c>
      <c r="M7" s="243">
        <f>K7/K15</f>
        <v>0.3371603095721683</v>
      </c>
      <c r="N7" s="244">
        <f>L7/L15</f>
        <v>0.34962089877461022</v>
      </c>
      <c r="O7" s="164">
        <f t="shared" ref="O7:O18" si="1">(L7-K7)/K7</f>
        <v>1.2619058787052195E-2</v>
      </c>
      <c r="P7" s="1"/>
      <c r="Q7" s="187">
        <f t="shared" ref="Q7:Q18" si="2">(K7/E7)*10</f>
        <v>2.3519701552665278</v>
      </c>
      <c r="R7" s="188">
        <f t="shared" ref="R7:R18" si="3">(L7/F7)*10</f>
        <v>2.3426729662752925</v>
      </c>
      <c r="S7" s="55">
        <f>(R7-Q7)/Q7</f>
        <v>-3.9529366350236064E-3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196083.24000000005</v>
      </c>
      <c r="F8" s="181">
        <v>200575.87</v>
      </c>
      <c r="G8" s="245">
        <f>E8/E7</f>
        <v>0.74158463973946043</v>
      </c>
      <c r="H8" s="246">
        <f>F8/F7</f>
        <v>0.746161262019859</v>
      </c>
      <c r="I8" s="206">
        <f t="shared" si="0"/>
        <v>2.2911851109763105E-2</v>
      </c>
      <c r="K8" s="180">
        <v>49910.977999999952</v>
      </c>
      <c r="L8" s="181">
        <v>50908.674999999967</v>
      </c>
      <c r="M8" s="250">
        <f>K8/K7</f>
        <v>0.8025729621570703</v>
      </c>
      <c r="N8" s="246">
        <f>L8/L7</f>
        <v>0.8084145873864288</v>
      </c>
      <c r="O8" s="207">
        <f t="shared" si="1"/>
        <v>1.998953015907674E-2</v>
      </c>
      <c r="Q8" s="189">
        <f t="shared" si="2"/>
        <v>2.5453974546728189</v>
      </c>
      <c r="R8" s="190">
        <f t="shared" si="3"/>
        <v>2.5381255980592266</v>
      </c>
      <c r="S8" s="182">
        <f t="shared" ref="S8:S18" si="4">(R8-Q8)/Q8</f>
        <v>-2.8568648877379432E-3</v>
      </c>
    </row>
    <row r="9" spans="1:19" ht="24" customHeight="1" x14ac:dyDescent="0.25">
      <c r="A9" s="8"/>
      <c r="B9" t="s">
        <v>37</v>
      </c>
      <c r="E9" s="19">
        <v>60286.549999999981</v>
      </c>
      <c r="F9" s="140">
        <v>64515.93</v>
      </c>
      <c r="G9" s="247">
        <f>E9/E7</f>
        <v>0.2280030637135787</v>
      </c>
      <c r="H9" s="215">
        <f>F9/F7</f>
        <v>0.24000537925716031</v>
      </c>
      <c r="I9" s="182">
        <f t="shared" si="0"/>
        <v>7.0154619894487583E-2</v>
      </c>
      <c r="K9" s="19">
        <v>10750.123000000009</v>
      </c>
      <c r="L9" s="140">
        <v>11154.824999999993</v>
      </c>
      <c r="M9" s="247">
        <f>K9/K7</f>
        <v>0.17286293327417601</v>
      </c>
      <c r="N9" s="215">
        <f>L9/L7</f>
        <v>0.17713529668063097</v>
      </c>
      <c r="O9" s="182">
        <f t="shared" si="1"/>
        <v>3.7646266931083902E-2</v>
      </c>
      <c r="Q9" s="189">
        <f t="shared" si="2"/>
        <v>1.7831710389796749</v>
      </c>
      <c r="R9" s="190">
        <f t="shared" si="3"/>
        <v>1.7290032089748986</v>
      </c>
      <c r="S9" s="182">
        <f t="shared" si="4"/>
        <v>-3.0377248632173271E-2</v>
      </c>
    </row>
    <row r="10" spans="1:19" ht="24" customHeight="1" thickBot="1" x14ac:dyDescent="0.3">
      <c r="A10" s="8"/>
      <c r="B10" t="s">
        <v>36</v>
      </c>
      <c r="E10" s="19">
        <v>8041.3499999999976</v>
      </c>
      <c r="F10" s="140">
        <v>3718.5499999999988</v>
      </c>
      <c r="G10" s="247">
        <f>E10/E7</f>
        <v>3.0412296546960909E-2</v>
      </c>
      <c r="H10" s="215">
        <f>F10/F7</f>
        <v>1.3833358722980716E-2</v>
      </c>
      <c r="I10" s="186">
        <f t="shared" si="0"/>
        <v>-0.53757142768316268</v>
      </c>
      <c r="K10" s="19">
        <v>1527.6100000000001</v>
      </c>
      <c r="L10" s="140">
        <v>909.97399999999993</v>
      </c>
      <c r="M10" s="247">
        <f>K10/K7</f>
        <v>2.4564104568753662E-2</v>
      </c>
      <c r="N10" s="215">
        <f>L10/L7</f>
        <v>1.4450115932940282E-2</v>
      </c>
      <c r="O10" s="209">
        <f t="shared" si="1"/>
        <v>-0.40431523752790316</v>
      </c>
      <c r="Q10" s="189">
        <f t="shared" si="2"/>
        <v>1.8996934594315638</v>
      </c>
      <c r="R10" s="190">
        <f t="shared" si="3"/>
        <v>2.4471205174059789</v>
      </c>
      <c r="S10" s="182">
        <f t="shared" si="4"/>
        <v>0.28816599607508209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454207.09000000037</v>
      </c>
      <c r="F11" s="145">
        <v>451178.25999999995</v>
      </c>
      <c r="G11" s="243">
        <f>E11/E15</f>
        <v>0.63205617536309955</v>
      </c>
      <c r="H11" s="244">
        <f>F11/F15</f>
        <v>0.6266463854199027</v>
      </c>
      <c r="I11" s="164">
        <f t="shared" si="0"/>
        <v>-6.6683899628260344E-3</v>
      </c>
      <c r="J11" s="1"/>
      <c r="K11" s="17">
        <v>122259.78200000018</v>
      </c>
      <c r="L11" s="145">
        <v>117145.83300000007</v>
      </c>
      <c r="M11" s="243">
        <f>K11/K15</f>
        <v>0.66283969042783175</v>
      </c>
      <c r="N11" s="244">
        <f>L11/L15</f>
        <v>0.65037910122538967</v>
      </c>
      <c r="O11" s="164">
        <f t="shared" si="1"/>
        <v>-4.1828546692485528E-2</v>
      </c>
      <c r="Q11" s="191">
        <f t="shared" si="2"/>
        <v>2.6917189249511733</v>
      </c>
      <c r="R11" s="192">
        <f t="shared" si="3"/>
        <v>2.5964423241492196</v>
      </c>
      <c r="S11" s="57">
        <f t="shared" si="4"/>
        <v>-3.5396192343404478E-2</v>
      </c>
    </row>
    <row r="12" spans="1:19" s="3" customFormat="1" ht="24" customHeight="1" x14ac:dyDescent="0.25">
      <c r="A12" s="46"/>
      <c r="B12" s="3" t="s">
        <v>33</v>
      </c>
      <c r="E12" s="31">
        <v>405911.47000000032</v>
      </c>
      <c r="F12" s="141">
        <v>401640.04</v>
      </c>
      <c r="G12" s="247">
        <f>E12/E11</f>
        <v>0.89367048409570182</v>
      </c>
      <c r="H12" s="215">
        <f>F12/F11</f>
        <v>0.89020255541567983</v>
      </c>
      <c r="I12" s="206">
        <f t="shared" si="0"/>
        <v>-1.0523058143689161E-2</v>
      </c>
      <c r="K12" s="31">
        <v>114447.80900000018</v>
      </c>
      <c r="L12" s="141">
        <v>109165.00000000007</v>
      </c>
      <c r="M12" s="247">
        <f>K12/K11</f>
        <v>0.93610349313398922</v>
      </c>
      <c r="N12" s="215">
        <f>L12/L11</f>
        <v>0.93187266848834482</v>
      </c>
      <c r="O12" s="206">
        <f t="shared" si="1"/>
        <v>-4.6159109957274076E-2</v>
      </c>
      <c r="Q12" s="189">
        <f t="shared" si="2"/>
        <v>2.8195263612531103</v>
      </c>
      <c r="R12" s="190">
        <f t="shared" si="3"/>
        <v>2.7179810060769856</v>
      </c>
      <c r="S12" s="182">
        <f t="shared" si="4"/>
        <v>-3.6015040175398083E-2</v>
      </c>
    </row>
    <row r="13" spans="1:19" ht="24" customHeight="1" x14ac:dyDescent="0.25">
      <c r="A13" s="8"/>
      <c r="B13" s="3" t="s">
        <v>37</v>
      </c>
      <c r="D13" s="3"/>
      <c r="E13" s="19">
        <v>45510.100000000013</v>
      </c>
      <c r="F13" s="140">
        <v>43819.729999999981</v>
      </c>
      <c r="G13" s="247">
        <f>E13/E11</f>
        <v>0.1001968067033035</v>
      </c>
      <c r="H13" s="215">
        <f>F13/F11</f>
        <v>9.7122875556991561E-2</v>
      </c>
      <c r="I13" s="182">
        <f t="shared" si="0"/>
        <v>-3.714274413811508E-2</v>
      </c>
      <c r="K13" s="19">
        <v>7414.0480000000016</v>
      </c>
      <c r="L13" s="140">
        <v>7217.7650000000031</v>
      </c>
      <c r="M13" s="247">
        <f>K13/K11</f>
        <v>6.0641757074292757E-2</v>
      </c>
      <c r="N13" s="215">
        <f>L13/L11</f>
        <v>6.1613501864808101E-2</v>
      </c>
      <c r="O13" s="182">
        <f t="shared" si="1"/>
        <v>-2.6474471166088823E-2</v>
      </c>
      <c r="Q13" s="189">
        <f t="shared" si="2"/>
        <v>1.6290994746221168</v>
      </c>
      <c r="R13" s="190">
        <f t="shared" si="3"/>
        <v>1.6471495830759355</v>
      </c>
      <c r="S13" s="182">
        <f t="shared" si="4"/>
        <v>1.10798074242861E-2</v>
      </c>
    </row>
    <row r="14" spans="1:19" ht="24" customHeight="1" thickBot="1" x14ac:dyDescent="0.3">
      <c r="A14" s="8"/>
      <c r="B14" t="s">
        <v>36</v>
      </c>
      <c r="E14" s="19">
        <v>2785.5199999999995</v>
      </c>
      <c r="F14" s="140">
        <v>5718.49</v>
      </c>
      <c r="G14" s="247">
        <f>E14/E11</f>
        <v>6.1327092009946325E-3</v>
      </c>
      <c r="H14" s="215">
        <f>F14/F11</f>
        <v>1.2674569027328579E-2</v>
      </c>
      <c r="I14" s="186">
        <f t="shared" si="0"/>
        <v>1.0529344610701057</v>
      </c>
      <c r="K14" s="19">
        <v>397.92499999999995</v>
      </c>
      <c r="L14" s="140">
        <v>763.06799999999987</v>
      </c>
      <c r="M14" s="247">
        <f>K14/K11</f>
        <v>3.2547497917180921E-3</v>
      </c>
      <c r="N14" s="215">
        <f>L14/L11</f>
        <v>6.5138296468471007E-3</v>
      </c>
      <c r="O14" s="209">
        <f t="shared" si="1"/>
        <v>0.91761764151536085</v>
      </c>
      <c r="Q14" s="189">
        <f t="shared" si="2"/>
        <v>1.4285483500387719</v>
      </c>
      <c r="R14" s="190">
        <f t="shared" si="3"/>
        <v>1.3343872245995008</v>
      </c>
      <c r="S14" s="182">
        <f t="shared" si="4"/>
        <v>-6.5913852643990328E-2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718618.23000000033</v>
      </c>
      <c r="F15" s="145">
        <v>719988.60999999987</v>
      </c>
      <c r="G15" s="243">
        <f>G7+G11</f>
        <v>1</v>
      </c>
      <c r="H15" s="244">
        <f>H7+H11</f>
        <v>1</v>
      </c>
      <c r="I15" s="164">
        <f t="shared" si="0"/>
        <v>1.9069652602600109E-3</v>
      </c>
      <c r="J15" s="1"/>
      <c r="K15" s="17">
        <v>184448.49300000013</v>
      </c>
      <c r="L15" s="145">
        <v>180119.30700000006</v>
      </c>
      <c r="M15" s="243">
        <f>M7+M11</f>
        <v>1</v>
      </c>
      <c r="N15" s="244">
        <f>N7+N11</f>
        <v>0.99999999999999989</v>
      </c>
      <c r="O15" s="164">
        <f t="shared" si="1"/>
        <v>-2.347097517354111E-2</v>
      </c>
      <c r="Q15" s="191">
        <f t="shared" si="2"/>
        <v>2.5667104632177233</v>
      </c>
      <c r="R15" s="192">
        <f t="shared" si="3"/>
        <v>2.5016966171173194</v>
      </c>
      <c r="S15" s="57">
        <f t="shared" si="4"/>
        <v>-2.5329637694662368E-2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601994.71000000043</v>
      </c>
      <c r="F16" s="181">
        <f t="shared" ref="F16:F17" si="5">F8+F12</f>
        <v>602215.90999999992</v>
      </c>
      <c r="G16" s="245">
        <f>E16/E15</f>
        <v>0.83771143685013416</v>
      </c>
      <c r="H16" s="246">
        <f>F16/F15</f>
        <v>0.83642421787755783</v>
      </c>
      <c r="I16" s="207">
        <f t="shared" si="0"/>
        <v>3.6744508934220967E-4</v>
      </c>
      <c r="J16" s="3"/>
      <c r="K16" s="180">
        <f t="shared" ref="K16:L18" si="6">K8+K12</f>
        <v>164358.78700000013</v>
      </c>
      <c r="L16" s="181">
        <f t="shared" si="6"/>
        <v>160073.67500000005</v>
      </c>
      <c r="M16" s="250">
        <f>K16/K15</f>
        <v>0.89108229797247518</v>
      </c>
      <c r="N16" s="246">
        <f>L16/L15</f>
        <v>0.88870914321250416</v>
      </c>
      <c r="O16" s="207">
        <f t="shared" si="1"/>
        <v>-2.6071693994675672E-2</v>
      </c>
      <c r="P16" s="3"/>
      <c r="Q16" s="189">
        <f t="shared" si="2"/>
        <v>2.7302364002500958</v>
      </c>
      <c r="R16" s="190">
        <f t="shared" si="3"/>
        <v>2.6580778146495678</v>
      </c>
      <c r="S16" s="182">
        <f t="shared" si="4"/>
        <v>-2.6429427720587904E-2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105796.65</v>
      </c>
      <c r="F17" s="140">
        <f t="shared" si="5"/>
        <v>108335.65999999997</v>
      </c>
      <c r="G17" s="248">
        <f>E17/E15</f>
        <v>0.14722232972019086</v>
      </c>
      <c r="H17" s="215">
        <f>F17/F15</f>
        <v>0.15046857477370371</v>
      </c>
      <c r="I17" s="182">
        <f t="shared" si="0"/>
        <v>2.399896405037381E-2</v>
      </c>
      <c r="K17" s="19">
        <f t="shared" si="6"/>
        <v>18164.171000000009</v>
      </c>
      <c r="L17" s="140">
        <f t="shared" si="6"/>
        <v>18372.589999999997</v>
      </c>
      <c r="M17" s="247">
        <f>K17/K15</f>
        <v>9.8478283582398241E-2</v>
      </c>
      <c r="N17" s="215">
        <f>L17/L15</f>
        <v>0.10200233559637219</v>
      </c>
      <c r="O17" s="182">
        <f t="shared" si="1"/>
        <v>1.1474181783467411E-2</v>
      </c>
      <c r="Q17" s="189">
        <f t="shared" si="2"/>
        <v>1.7168947220918631</v>
      </c>
      <c r="R17" s="190">
        <f t="shared" si="3"/>
        <v>1.695894962009739</v>
      </c>
      <c r="S17" s="182">
        <f t="shared" si="4"/>
        <v>-1.2231245056504123E-2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10826.869999999997</v>
      </c>
      <c r="F18" s="142">
        <f>F10+F14</f>
        <v>9437.0399999999991</v>
      </c>
      <c r="G18" s="249">
        <f>E18/E15</f>
        <v>1.5066233429675158E-2</v>
      </c>
      <c r="H18" s="221">
        <f>F18/F15</f>
        <v>1.3107207348738477E-2</v>
      </c>
      <c r="I18" s="208">
        <f t="shared" si="0"/>
        <v>-0.12836858667371073</v>
      </c>
      <c r="K18" s="21">
        <f t="shared" si="6"/>
        <v>1925.5350000000001</v>
      </c>
      <c r="L18" s="142">
        <f t="shared" si="6"/>
        <v>1673.0419999999999</v>
      </c>
      <c r="M18" s="249">
        <f>K18/K15</f>
        <v>1.0439418445126568E-2</v>
      </c>
      <c r="N18" s="221">
        <f>L18/L15</f>
        <v>9.288521191123611E-3</v>
      </c>
      <c r="O18" s="208">
        <f t="shared" si="1"/>
        <v>-0.13112875123017767</v>
      </c>
      <c r="Q18" s="193">
        <f t="shared" si="2"/>
        <v>1.7784779904072003</v>
      </c>
      <c r="R18" s="194">
        <f t="shared" si="3"/>
        <v>1.7728461466731094</v>
      </c>
      <c r="S18" s="186">
        <f t="shared" si="4"/>
        <v>-3.1666648473965726E-3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workbookViewId="0">
      <selection activeCell="A24" sqref="A24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153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154</v>
      </c>
    </row>
    <row r="27" spans="1:1" x14ac:dyDescent="0.25">
      <c r="A27" t="s">
        <v>213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F5</f>
        <v>2025/2024</v>
      </c>
    </row>
    <row r="6" spans="1:16" ht="19.5" customHeight="1" thickBot="1" x14ac:dyDescent="0.3">
      <c r="A6" s="38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157</v>
      </c>
      <c r="B7" s="39">
        <v>114911.20999999999</v>
      </c>
      <c r="C7" s="147">
        <v>116030.76000000001</v>
      </c>
      <c r="D7" s="247">
        <f>B7/$B$33</f>
        <v>0.15990578196158481</v>
      </c>
      <c r="E7" s="246">
        <f>C7/$C$33</f>
        <v>0.16115638273777694</v>
      </c>
      <c r="F7" s="52">
        <f>(C7-B7)/B7</f>
        <v>9.7427396334963095E-3</v>
      </c>
      <c r="H7" s="39">
        <v>28984.689000000017</v>
      </c>
      <c r="I7" s="147">
        <v>28813.930999999997</v>
      </c>
      <c r="J7" s="247">
        <f>H7/$H$33</f>
        <v>0.15714245493998161</v>
      </c>
      <c r="K7" s="246">
        <f>I7/$I$33</f>
        <v>0.15997136275901833</v>
      </c>
      <c r="L7" s="52">
        <f>(I7-H7)/H7</f>
        <v>-5.8913173089426528E-3</v>
      </c>
      <c r="N7" s="27">
        <f t="shared" ref="N7:N33" si="0">(H7/B7)*10</f>
        <v>2.5223552166929597</v>
      </c>
      <c r="O7" s="151">
        <f t="shared" ref="O7:O33" si="1">(I7/C7)*10</f>
        <v>2.4833010660276633</v>
      </c>
      <c r="P7" s="61">
        <f>(O7-N7)/N7</f>
        <v>-1.5483208077449129E-2</v>
      </c>
    </row>
    <row r="8" spans="1:16" ht="20.100000000000001" customHeight="1" x14ac:dyDescent="0.25">
      <c r="A8" s="8" t="s">
        <v>158</v>
      </c>
      <c r="B8" s="19">
        <v>77996.609999999986</v>
      </c>
      <c r="C8" s="140">
        <v>78462.879999999976</v>
      </c>
      <c r="D8" s="247">
        <f t="shared" ref="D8:D32" si="2">B8/$B$33</f>
        <v>0.10853692091835743</v>
      </c>
      <c r="E8" s="215">
        <f t="shared" ref="E8:E32" si="3">C8/$C$33</f>
        <v>0.10897794619278765</v>
      </c>
      <c r="F8" s="52">
        <f t="shared" ref="F8:F33" si="4">(C8-B8)/B8</f>
        <v>5.9780803293885418E-3</v>
      </c>
      <c r="H8" s="19">
        <v>19915.562999999998</v>
      </c>
      <c r="I8" s="140">
        <v>19453.954000000002</v>
      </c>
      <c r="J8" s="247">
        <f t="shared" ref="J8:J32" si="5">H8/$H$33</f>
        <v>0.10797357395595526</v>
      </c>
      <c r="K8" s="215">
        <f t="shared" ref="K8:K32" si="6">I8/$I$33</f>
        <v>0.1080059340890091</v>
      </c>
      <c r="L8" s="52">
        <f t="shared" ref="L8:L33" si="7">(I8-H8)/H8</f>
        <v>-2.3178305328350336E-2</v>
      </c>
      <c r="N8" s="27">
        <f t="shared" si="0"/>
        <v>2.553388281875328</v>
      </c>
      <c r="O8" s="152">
        <f t="shared" si="1"/>
        <v>2.4793831172141538</v>
      </c>
      <c r="P8" s="52">
        <f t="shared" ref="P8:P71" si="8">(O8-N8)/N8</f>
        <v>-2.8983122224882019E-2</v>
      </c>
    </row>
    <row r="9" spans="1:16" ht="20.100000000000001" customHeight="1" x14ac:dyDescent="0.25">
      <c r="A9" s="8" t="s">
        <v>164</v>
      </c>
      <c r="B9" s="19">
        <v>70352.08</v>
      </c>
      <c r="C9" s="140">
        <v>75296.320000000007</v>
      </c>
      <c r="D9" s="247">
        <f t="shared" si="2"/>
        <v>9.7899102837956123E-2</v>
      </c>
      <c r="E9" s="215">
        <f t="shared" si="3"/>
        <v>0.10457987661777039</v>
      </c>
      <c r="F9" s="52">
        <f t="shared" si="4"/>
        <v>7.0278519128361305E-2</v>
      </c>
      <c r="H9" s="19">
        <v>17696.790000000005</v>
      </c>
      <c r="I9" s="140">
        <v>18241.955999999998</v>
      </c>
      <c r="J9" s="247">
        <f t="shared" si="5"/>
        <v>9.5944345828837985E-2</v>
      </c>
      <c r="K9" s="215">
        <f t="shared" si="6"/>
        <v>0.10127707186881411</v>
      </c>
      <c r="L9" s="52">
        <f t="shared" si="7"/>
        <v>3.0805925820445043E-2</v>
      </c>
      <c r="N9" s="27">
        <f t="shared" si="0"/>
        <v>2.5154608079817975</v>
      </c>
      <c r="O9" s="152">
        <f t="shared" si="1"/>
        <v>2.4226889175991597</v>
      </c>
      <c r="P9" s="52">
        <f t="shared" si="8"/>
        <v>-3.6880674144579677E-2</v>
      </c>
    </row>
    <row r="10" spans="1:16" ht="20.100000000000001" customHeight="1" x14ac:dyDescent="0.25">
      <c r="A10" s="8" t="s">
        <v>156</v>
      </c>
      <c r="B10" s="19">
        <v>71126.030000000013</v>
      </c>
      <c r="C10" s="140">
        <v>59721.599999999991</v>
      </c>
      <c r="D10" s="247">
        <f t="shared" si="2"/>
        <v>9.8976100286239627E-2</v>
      </c>
      <c r="E10" s="215">
        <f t="shared" si="3"/>
        <v>8.2947978857609975E-2</v>
      </c>
      <c r="F10" s="52">
        <f t="shared" si="4"/>
        <v>-0.16034115780115971</v>
      </c>
      <c r="H10" s="19">
        <v>18590.346999999994</v>
      </c>
      <c r="I10" s="140">
        <v>14705.592000000001</v>
      </c>
      <c r="J10" s="247">
        <f t="shared" si="5"/>
        <v>0.10078882563708445</v>
      </c>
      <c r="K10" s="215">
        <f t="shared" si="6"/>
        <v>8.1643618582210045E-2</v>
      </c>
      <c r="L10" s="52">
        <f t="shared" si="7"/>
        <v>-0.20896624468601877</v>
      </c>
      <c r="N10" s="27">
        <f t="shared" si="0"/>
        <v>2.6137191967553921</v>
      </c>
      <c r="O10" s="152">
        <f t="shared" si="1"/>
        <v>2.462357338048546</v>
      </c>
      <c r="P10" s="52">
        <f t="shared" si="8"/>
        <v>-5.7910527991967581E-2</v>
      </c>
    </row>
    <row r="11" spans="1:16" ht="20.100000000000001" customHeight="1" x14ac:dyDescent="0.25">
      <c r="A11" s="8" t="s">
        <v>160</v>
      </c>
      <c r="B11" s="19">
        <v>35385.829999999994</v>
      </c>
      <c r="C11" s="140">
        <v>37276.269999999997</v>
      </c>
      <c r="D11" s="247">
        <f t="shared" si="2"/>
        <v>4.9241486679234392E-2</v>
      </c>
      <c r="E11" s="215">
        <f t="shared" si="3"/>
        <v>5.1773416248904268E-2</v>
      </c>
      <c r="F11" s="52">
        <f t="shared" si="4"/>
        <v>5.3423644436205189E-2</v>
      </c>
      <c r="H11" s="19">
        <v>11094.578999999998</v>
      </c>
      <c r="I11" s="140">
        <v>11228.322999999995</v>
      </c>
      <c r="J11" s="247">
        <f t="shared" si="5"/>
        <v>6.0150011634955439E-2</v>
      </c>
      <c r="K11" s="215">
        <f t="shared" si="6"/>
        <v>6.233825338890512E-2</v>
      </c>
      <c r="L11" s="52">
        <f t="shared" si="7"/>
        <v>1.2054896359744429E-2</v>
      </c>
      <c r="N11" s="27">
        <f t="shared" si="0"/>
        <v>3.1353168768402488</v>
      </c>
      <c r="O11" s="152">
        <f t="shared" si="1"/>
        <v>3.0121905973961436</v>
      </c>
      <c r="P11" s="52">
        <f t="shared" si="8"/>
        <v>-3.9270760908923209E-2</v>
      </c>
    </row>
    <row r="12" spans="1:16" ht="20.100000000000001" customHeight="1" x14ac:dyDescent="0.25">
      <c r="A12" s="8" t="s">
        <v>168</v>
      </c>
      <c r="B12" s="19">
        <v>52428.61</v>
      </c>
      <c r="C12" s="140">
        <v>47160.1</v>
      </c>
      <c r="D12" s="247">
        <f t="shared" si="2"/>
        <v>7.2957528505782548E-2</v>
      </c>
      <c r="E12" s="215">
        <f t="shared" si="3"/>
        <v>6.550117508108913E-2</v>
      </c>
      <c r="F12" s="52">
        <f t="shared" si="4"/>
        <v>-0.10048921762373639</v>
      </c>
      <c r="H12" s="19">
        <v>11713.128999999997</v>
      </c>
      <c r="I12" s="140">
        <v>10472.169</v>
      </c>
      <c r="J12" s="247">
        <f t="shared" si="5"/>
        <v>6.3503522362744355E-2</v>
      </c>
      <c r="K12" s="215">
        <f t="shared" si="6"/>
        <v>5.8140180386103732E-2</v>
      </c>
      <c r="L12" s="52">
        <f t="shared" si="7"/>
        <v>-0.10594607128462408</v>
      </c>
      <c r="N12" s="27">
        <f t="shared" si="0"/>
        <v>2.2341101547418472</v>
      </c>
      <c r="O12" s="152">
        <f t="shared" si="1"/>
        <v>2.220556996274393</v>
      </c>
      <c r="P12" s="52">
        <f t="shared" si="8"/>
        <v>-6.0664683156682903E-3</v>
      </c>
    </row>
    <row r="13" spans="1:16" ht="20.100000000000001" customHeight="1" x14ac:dyDescent="0.25">
      <c r="A13" s="8" t="s">
        <v>162</v>
      </c>
      <c r="B13" s="19">
        <v>22696.949999999997</v>
      </c>
      <c r="C13" s="140">
        <v>27011.269999999997</v>
      </c>
      <c r="D13" s="247">
        <f t="shared" si="2"/>
        <v>3.1584155609300363E-2</v>
      </c>
      <c r="E13" s="215">
        <f t="shared" si="3"/>
        <v>3.7516246263951308E-2</v>
      </c>
      <c r="F13" s="52">
        <f t="shared" si="4"/>
        <v>0.1900836896587427</v>
      </c>
      <c r="H13" s="19">
        <v>5968.9829999999993</v>
      </c>
      <c r="I13" s="140">
        <v>6988.61</v>
      </c>
      <c r="J13" s="247">
        <f t="shared" si="5"/>
        <v>3.2361245694753377E-2</v>
      </c>
      <c r="K13" s="215">
        <f t="shared" si="6"/>
        <v>3.8799893894772744E-2</v>
      </c>
      <c r="L13" s="52">
        <f t="shared" si="7"/>
        <v>0.1708208919341872</v>
      </c>
      <c r="N13" s="27">
        <f t="shared" si="0"/>
        <v>2.6298612809210047</v>
      </c>
      <c r="O13" s="152">
        <f t="shared" si="1"/>
        <v>2.5872941183439355</v>
      </c>
      <c r="P13" s="52">
        <f t="shared" si="8"/>
        <v>-1.6186086652510319E-2</v>
      </c>
    </row>
    <row r="14" spans="1:16" ht="20.100000000000001" customHeight="1" x14ac:dyDescent="0.25">
      <c r="A14" s="8" t="s">
        <v>159</v>
      </c>
      <c r="B14" s="19">
        <v>17736.010000000006</v>
      </c>
      <c r="C14" s="140">
        <v>27088</v>
      </c>
      <c r="D14" s="247">
        <f t="shared" si="2"/>
        <v>2.468071259478069E-2</v>
      </c>
      <c r="E14" s="215">
        <f t="shared" si="3"/>
        <v>3.7622817394291838E-2</v>
      </c>
      <c r="F14" s="52">
        <f t="shared" si="4"/>
        <v>0.52728826833092624</v>
      </c>
      <c r="H14" s="19">
        <v>5070.5620000000026</v>
      </c>
      <c r="I14" s="140">
        <v>6698.4730000000018</v>
      </c>
      <c r="J14" s="247">
        <f t="shared" si="5"/>
        <v>2.7490395381002123E-2</v>
      </c>
      <c r="K14" s="215">
        <f t="shared" si="6"/>
        <v>3.7189089340655741E-2</v>
      </c>
      <c r="L14" s="52">
        <f t="shared" si="7"/>
        <v>0.32105139430303747</v>
      </c>
      <c r="N14" s="27">
        <f t="shared" si="0"/>
        <v>2.8589079505480663</v>
      </c>
      <c r="O14" s="152">
        <f t="shared" si="1"/>
        <v>2.472856246308329</v>
      </c>
      <c r="P14" s="52">
        <f t="shared" si="8"/>
        <v>-0.13503467439926822</v>
      </c>
    </row>
    <row r="15" spans="1:16" ht="20.100000000000001" customHeight="1" x14ac:dyDescent="0.25">
      <c r="A15" s="8" t="s">
        <v>173</v>
      </c>
      <c r="B15" s="19">
        <v>34158.249999999993</v>
      </c>
      <c r="C15" s="140">
        <v>32755.190000000006</v>
      </c>
      <c r="D15" s="247">
        <f t="shared" si="2"/>
        <v>4.7533236110639712E-2</v>
      </c>
      <c r="E15" s="215">
        <f t="shared" si="3"/>
        <v>4.5494039134869102E-2</v>
      </c>
      <c r="F15" s="52">
        <f t="shared" si="4"/>
        <v>-4.1075289278578002E-2</v>
      </c>
      <c r="H15" s="19">
        <v>6944.2970000000005</v>
      </c>
      <c r="I15" s="140">
        <v>6458.6979999999985</v>
      </c>
      <c r="J15" s="247">
        <f t="shared" si="5"/>
        <v>3.764897661701145E-2</v>
      </c>
      <c r="K15" s="215">
        <f t="shared" si="6"/>
        <v>3.5857888349525996E-2</v>
      </c>
      <c r="L15" s="52">
        <f t="shared" si="7"/>
        <v>-6.9927740705790942E-2</v>
      </c>
      <c r="N15" s="27">
        <f t="shared" si="0"/>
        <v>2.0329779775017753</v>
      </c>
      <c r="O15" s="152">
        <f t="shared" si="1"/>
        <v>1.9718090476654226</v>
      </c>
      <c r="P15" s="52">
        <f t="shared" si="8"/>
        <v>-3.0088338640795371E-2</v>
      </c>
    </row>
    <row r="16" spans="1:16" ht="20.100000000000001" customHeight="1" x14ac:dyDescent="0.25">
      <c r="A16" s="8" t="s">
        <v>161</v>
      </c>
      <c r="B16" s="19">
        <v>32033.759999999998</v>
      </c>
      <c r="C16" s="140">
        <v>24107.199999999993</v>
      </c>
      <c r="D16" s="247">
        <f t="shared" si="2"/>
        <v>4.4576881941890065E-2</v>
      </c>
      <c r="E16" s="215">
        <f t="shared" si="3"/>
        <v>3.3482751900755753E-2</v>
      </c>
      <c r="F16" s="52">
        <f t="shared" si="4"/>
        <v>-0.24744394663629887</v>
      </c>
      <c r="H16" s="19">
        <v>7285.3560000000016</v>
      </c>
      <c r="I16" s="140">
        <v>5947.1659999999993</v>
      </c>
      <c r="J16" s="247">
        <f t="shared" si="5"/>
        <v>3.9498051090067737E-2</v>
      </c>
      <c r="K16" s="215">
        <f t="shared" si="6"/>
        <v>3.3017926279274419E-2</v>
      </c>
      <c r="L16" s="52">
        <f t="shared" si="7"/>
        <v>-0.18368217009573753</v>
      </c>
      <c r="N16" s="27">
        <f t="shared" si="0"/>
        <v>2.2742743905180038</v>
      </c>
      <c r="O16" s="152">
        <f t="shared" si="1"/>
        <v>2.4669667153381565</v>
      </c>
      <c r="P16" s="52">
        <f t="shared" si="8"/>
        <v>8.472694659163961E-2</v>
      </c>
    </row>
    <row r="17" spans="1:16" ht="20.100000000000001" customHeight="1" x14ac:dyDescent="0.25">
      <c r="A17" s="8" t="s">
        <v>167</v>
      </c>
      <c r="B17" s="19">
        <v>17146.189999999999</v>
      </c>
      <c r="C17" s="140">
        <v>17447.659999999996</v>
      </c>
      <c r="D17" s="247">
        <f t="shared" si="2"/>
        <v>2.3859942990870131E-2</v>
      </c>
      <c r="E17" s="215">
        <f t="shared" si="3"/>
        <v>2.423324446757567E-2</v>
      </c>
      <c r="F17" s="52">
        <f t="shared" si="4"/>
        <v>1.7582331701678187E-2</v>
      </c>
      <c r="H17" s="19">
        <v>6010.0010000000002</v>
      </c>
      <c r="I17" s="140">
        <v>5939.7710000000006</v>
      </c>
      <c r="J17" s="247">
        <f t="shared" si="5"/>
        <v>3.2583627560459384E-2</v>
      </c>
      <c r="K17" s="215">
        <f t="shared" si="6"/>
        <v>3.2976870158622135E-2</v>
      </c>
      <c r="L17" s="52">
        <f t="shared" si="7"/>
        <v>-1.1685522182109382E-2</v>
      </c>
      <c r="N17" s="27">
        <f t="shared" si="0"/>
        <v>3.5051524566098946</v>
      </c>
      <c r="O17" s="152">
        <f t="shared" si="1"/>
        <v>3.4043367420043729</v>
      </c>
      <c r="P17" s="52">
        <f t="shared" si="8"/>
        <v>-2.8762148252754877E-2</v>
      </c>
    </row>
    <row r="18" spans="1:16" ht="20.100000000000001" customHeight="1" x14ac:dyDescent="0.25">
      <c r="A18" s="8" t="s">
        <v>171</v>
      </c>
      <c r="B18" s="19">
        <v>21557.35</v>
      </c>
      <c r="C18" s="140">
        <v>20808.099999999991</v>
      </c>
      <c r="D18" s="247">
        <f t="shared" si="2"/>
        <v>2.9998334442475804E-2</v>
      </c>
      <c r="E18" s="215">
        <f t="shared" si="3"/>
        <v>2.8900596080262981E-2</v>
      </c>
      <c r="F18" s="52">
        <f t="shared" si="4"/>
        <v>-3.4756127260540247E-2</v>
      </c>
      <c r="H18" s="19">
        <v>4939.6680000000006</v>
      </c>
      <c r="I18" s="140">
        <v>4978.7440000000006</v>
      </c>
      <c r="J18" s="247">
        <f t="shared" si="5"/>
        <v>2.6780744692774475E-2</v>
      </c>
      <c r="K18" s="215">
        <f t="shared" si="6"/>
        <v>2.7641367729668197E-2</v>
      </c>
      <c r="L18" s="52">
        <f t="shared" si="7"/>
        <v>7.9106531046216101E-3</v>
      </c>
      <c r="N18" s="27">
        <f t="shared" si="0"/>
        <v>2.2914078029071296</v>
      </c>
      <c r="O18" s="152">
        <f t="shared" si="1"/>
        <v>2.39269515236855</v>
      </c>
      <c r="P18" s="52">
        <f t="shared" si="8"/>
        <v>4.4203109255766787E-2</v>
      </c>
    </row>
    <row r="19" spans="1:16" ht="20.100000000000001" customHeight="1" x14ac:dyDescent="0.25">
      <c r="A19" s="8" t="s">
        <v>165</v>
      </c>
      <c r="B19" s="19">
        <v>22664.17</v>
      </c>
      <c r="C19" s="140">
        <v>16163.2</v>
      </c>
      <c r="D19" s="247">
        <f t="shared" si="2"/>
        <v>3.1538540290022975E-2</v>
      </c>
      <c r="E19" s="215">
        <f t="shared" si="3"/>
        <v>2.2449244023457538E-2</v>
      </c>
      <c r="F19" s="52">
        <f t="shared" si="4"/>
        <v>-0.2868390944826128</v>
      </c>
      <c r="H19" s="19">
        <v>6215.42</v>
      </c>
      <c r="I19" s="140">
        <v>4040.5940000000001</v>
      </c>
      <c r="J19" s="247">
        <f t="shared" si="5"/>
        <v>3.3697320584777014E-2</v>
      </c>
      <c r="K19" s="215">
        <f t="shared" si="6"/>
        <v>2.2432875560641583E-2</v>
      </c>
      <c r="L19" s="52">
        <f t="shared" si="7"/>
        <v>-0.34990813171113133</v>
      </c>
      <c r="N19" s="27">
        <f t="shared" si="0"/>
        <v>2.7423991260213807</v>
      </c>
      <c r="O19" s="152">
        <f t="shared" si="1"/>
        <v>2.4998725499901009</v>
      </c>
      <c r="P19" s="52">
        <f t="shared" si="8"/>
        <v>-8.8435915009618837E-2</v>
      </c>
    </row>
    <row r="20" spans="1:16" ht="20.100000000000001" customHeight="1" x14ac:dyDescent="0.25">
      <c r="A20" s="8" t="s">
        <v>155</v>
      </c>
      <c r="B20" s="19">
        <v>16958.649999999998</v>
      </c>
      <c r="C20" s="140">
        <v>21386.36</v>
      </c>
      <c r="D20" s="247">
        <f t="shared" si="2"/>
        <v>2.3598969928720008E-2</v>
      </c>
      <c r="E20" s="215">
        <f t="shared" si="3"/>
        <v>2.9703747674563907E-2</v>
      </c>
      <c r="F20" s="52">
        <f t="shared" si="4"/>
        <v>0.26108858900914894</v>
      </c>
      <c r="H20" s="19">
        <v>3512.706000000001</v>
      </c>
      <c r="I20" s="140">
        <v>3962.4360000000006</v>
      </c>
      <c r="J20" s="247">
        <f t="shared" si="5"/>
        <v>1.9044373542265812E-2</v>
      </c>
      <c r="K20" s="215">
        <f t="shared" si="6"/>
        <v>2.1998952061257928E-2</v>
      </c>
      <c r="L20" s="52">
        <f t="shared" si="7"/>
        <v>0.1280295020420153</v>
      </c>
      <c r="N20" s="27">
        <f t="shared" si="0"/>
        <v>2.0713358669469573</v>
      </c>
      <c r="O20" s="152">
        <f t="shared" si="1"/>
        <v>1.852786542450422</v>
      </c>
      <c r="P20" s="52">
        <f t="shared" si="8"/>
        <v>-0.10551129248713574</v>
      </c>
    </row>
    <row r="21" spans="1:16" ht="20.100000000000001" customHeight="1" x14ac:dyDescent="0.25">
      <c r="A21" s="8" t="s">
        <v>163</v>
      </c>
      <c r="B21" s="19">
        <v>8397.59</v>
      </c>
      <c r="C21" s="140">
        <v>12443.419999999998</v>
      </c>
      <c r="D21" s="247">
        <f t="shared" si="2"/>
        <v>1.1685745851451611E-2</v>
      </c>
      <c r="E21" s="215">
        <f t="shared" si="3"/>
        <v>1.7282801182090919E-2</v>
      </c>
      <c r="F21" s="52">
        <f t="shared" si="4"/>
        <v>0.48178465488312694</v>
      </c>
      <c r="H21" s="19">
        <v>2280.5229999999997</v>
      </c>
      <c r="I21" s="140">
        <v>3292.8969999999995</v>
      </c>
      <c r="J21" s="247">
        <f t="shared" si="5"/>
        <v>1.2364009935283122E-2</v>
      </c>
      <c r="K21" s="215">
        <f t="shared" si="6"/>
        <v>1.8281754770464436E-2</v>
      </c>
      <c r="L21" s="52">
        <f t="shared" si="7"/>
        <v>0.44392185476752477</v>
      </c>
      <c r="N21" s="27">
        <f t="shared" si="0"/>
        <v>2.71568747700233</v>
      </c>
      <c r="O21" s="152">
        <f t="shared" si="1"/>
        <v>2.6462957932786968</v>
      </c>
      <c r="P21" s="52">
        <f t="shared" si="8"/>
        <v>-2.5552161031515377E-2</v>
      </c>
    </row>
    <row r="22" spans="1:16" ht="20.100000000000001" customHeight="1" x14ac:dyDescent="0.25">
      <c r="A22" s="8" t="s">
        <v>220</v>
      </c>
      <c r="B22" s="19">
        <v>12027.519999999997</v>
      </c>
      <c r="C22" s="140">
        <v>12391.420000000002</v>
      </c>
      <c r="D22" s="247">
        <f t="shared" si="2"/>
        <v>1.6737009301865328E-2</v>
      </c>
      <c r="E22" s="215">
        <f t="shared" si="3"/>
        <v>1.7210577817335197E-2</v>
      </c>
      <c r="F22" s="52">
        <f t="shared" si="4"/>
        <v>3.0255613792369931E-2</v>
      </c>
      <c r="H22" s="19">
        <v>2629.1860000000001</v>
      </c>
      <c r="I22" s="140">
        <v>2691.97</v>
      </c>
      <c r="J22" s="247">
        <f t="shared" si="5"/>
        <v>1.4254310009461557E-2</v>
      </c>
      <c r="K22" s="215">
        <f t="shared" si="6"/>
        <v>1.4945482773815019E-2</v>
      </c>
      <c r="L22" s="52">
        <f t="shared" si="7"/>
        <v>2.3879634228996978E-2</v>
      </c>
      <c r="N22" s="27">
        <f t="shared" si="0"/>
        <v>2.1859751636247546</v>
      </c>
      <c r="O22" s="152">
        <f t="shared" si="1"/>
        <v>2.172446741374273</v>
      </c>
      <c r="P22" s="52">
        <f t="shared" si="8"/>
        <v>-6.18873557010091E-3</v>
      </c>
    </row>
    <row r="23" spans="1:16" ht="20.100000000000001" customHeight="1" x14ac:dyDescent="0.25">
      <c r="A23" s="8" t="s">
        <v>166</v>
      </c>
      <c r="B23" s="19">
        <v>5951.38</v>
      </c>
      <c r="C23" s="140">
        <v>6602.95</v>
      </c>
      <c r="D23" s="247">
        <f t="shared" si="2"/>
        <v>8.2816991714780193E-3</v>
      </c>
      <c r="E23" s="215">
        <f t="shared" si="3"/>
        <v>9.170908967573806E-3</v>
      </c>
      <c r="F23" s="52">
        <f t="shared" si="4"/>
        <v>0.10948217052179489</v>
      </c>
      <c r="H23" s="19">
        <v>1261.519</v>
      </c>
      <c r="I23" s="140">
        <v>1854.519</v>
      </c>
      <c r="J23" s="247">
        <f t="shared" si="5"/>
        <v>6.8394107183082269E-3</v>
      </c>
      <c r="K23" s="215">
        <f t="shared" si="6"/>
        <v>1.0296058933870977E-2</v>
      </c>
      <c r="L23" s="52">
        <f t="shared" si="7"/>
        <v>0.47006822727204267</v>
      </c>
      <c r="N23" s="27">
        <f t="shared" si="0"/>
        <v>2.1197083701595258</v>
      </c>
      <c r="O23" s="152">
        <f t="shared" si="1"/>
        <v>2.8086219038460083</v>
      </c>
      <c r="P23" s="52">
        <f t="shared" si="8"/>
        <v>0.32500392194735539</v>
      </c>
    </row>
    <row r="24" spans="1:16" ht="20.100000000000001" customHeight="1" x14ac:dyDescent="0.25">
      <c r="A24" s="8" t="s">
        <v>196</v>
      </c>
      <c r="B24" s="19">
        <v>4862.87</v>
      </c>
      <c r="C24" s="140">
        <v>5962.97</v>
      </c>
      <c r="D24" s="247">
        <f t="shared" si="2"/>
        <v>6.7669727777431975E-3</v>
      </c>
      <c r="E24" s="215">
        <f t="shared" si="3"/>
        <v>8.2820337949512848E-3</v>
      </c>
      <c r="F24" s="52">
        <f t="shared" si="4"/>
        <v>0.22622443125150382</v>
      </c>
      <c r="H24" s="19">
        <v>1379.6120000000003</v>
      </c>
      <c r="I24" s="140">
        <v>1687.2250000000004</v>
      </c>
      <c r="J24" s="247">
        <f t="shared" si="5"/>
        <v>7.4796599178503466E-3</v>
      </c>
      <c r="K24" s="215">
        <f t="shared" si="6"/>
        <v>9.3672634438905535E-3</v>
      </c>
      <c r="L24" s="52">
        <f t="shared" si="7"/>
        <v>0.22297066131637011</v>
      </c>
      <c r="N24" s="27">
        <f t="shared" si="0"/>
        <v>2.8370324520293577</v>
      </c>
      <c r="O24" s="152">
        <f t="shared" si="1"/>
        <v>2.8295044248084436</v>
      </c>
      <c r="P24" s="52">
        <f t="shared" si="8"/>
        <v>-2.6534864680625332E-3</v>
      </c>
    </row>
    <row r="25" spans="1:16" ht="20.100000000000001" customHeight="1" x14ac:dyDescent="0.25">
      <c r="A25" s="8" t="s">
        <v>175</v>
      </c>
      <c r="B25" s="19">
        <v>4946.760000000002</v>
      </c>
      <c r="C25" s="140">
        <v>4320.1500000000005</v>
      </c>
      <c r="D25" s="247">
        <f t="shared" si="2"/>
        <v>6.883710701299635E-3</v>
      </c>
      <c r="E25" s="215">
        <f t="shared" si="3"/>
        <v>6.0003032547973232E-3</v>
      </c>
      <c r="F25" s="52">
        <f t="shared" ref="F25:F27" si="9">(C25-B25)/B25</f>
        <v>-0.12667079057807559</v>
      </c>
      <c r="H25" s="19">
        <v>1686.875</v>
      </c>
      <c r="I25" s="140">
        <v>1651.1620000000007</v>
      </c>
      <c r="J25" s="247">
        <f t="shared" si="5"/>
        <v>9.1455070874447309E-3</v>
      </c>
      <c r="K25" s="215">
        <f t="shared" si="6"/>
        <v>9.1670461512490722E-3</v>
      </c>
      <c r="L25" s="52">
        <f t="shared" ref="L25:L29" si="10">(I25-H25)/H25</f>
        <v>-2.117110040755793E-2</v>
      </c>
      <c r="N25" s="27">
        <f t="shared" si="0"/>
        <v>3.4100603223119763</v>
      </c>
      <c r="O25" s="152">
        <f t="shared" si="1"/>
        <v>3.822001550872077</v>
      </c>
      <c r="P25" s="52">
        <f t="shared" ref="P25:P29" si="11">(O25-N25)/N25</f>
        <v>0.12080174238114649</v>
      </c>
    </row>
    <row r="26" spans="1:16" ht="20.100000000000001" customHeight="1" x14ac:dyDescent="0.25">
      <c r="A26" s="8" t="s">
        <v>178</v>
      </c>
      <c r="B26" s="19">
        <v>6563.4799999999987</v>
      </c>
      <c r="C26" s="140">
        <v>6873.7099999999991</v>
      </c>
      <c r="D26" s="247">
        <f t="shared" si="2"/>
        <v>9.1334727202787482E-3</v>
      </c>
      <c r="E26" s="215">
        <f t="shared" si="3"/>
        <v>9.5469704722134421E-3</v>
      </c>
      <c r="F26" s="52">
        <f t="shared" si="9"/>
        <v>4.7266084455197629E-2</v>
      </c>
      <c r="H26" s="19">
        <v>1460.6559999999997</v>
      </c>
      <c r="I26" s="140">
        <v>1611.3719999999998</v>
      </c>
      <c r="J26" s="247">
        <f t="shared" si="5"/>
        <v>7.9190454540607157E-3</v>
      </c>
      <c r="K26" s="215">
        <f t="shared" si="6"/>
        <v>8.9461370179488835E-3</v>
      </c>
      <c r="L26" s="52">
        <f t="shared" si="10"/>
        <v>0.10318377496138731</v>
      </c>
      <c r="N26" s="27">
        <f t="shared" si="0"/>
        <v>2.2254291930500285</v>
      </c>
      <c r="O26" s="152">
        <f t="shared" si="1"/>
        <v>2.3442536854187916</v>
      </c>
      <c r="P26" s="52">
        <f t="shared" si="11"/>
        <v>5.3393966763736936E-2</v>
      </c>
    </row>
    <row r="27" spans="1:16" ht="20.100000000000001" customHeight="1" x14ac:dyDescent="0.25">
      <c r="A27" s="8" t="s">
        <v>192</v>
      </c>
      <c r="B27" s="19">
        <v>6471.89</v>
      </c>
      <c r="C27" s="140">
        <v>6238.79</v>
      </c>
      <c r="D27" s="247">
        <f t="shared" si="2"/>
        <v>9.0060197888383667E-3</v>
      </c>
      <c r="E27" s="215">
        <f t="shared" si="3"/>
        <v>8.6651231885459968E-3</v>
      </c>
      <c r="F27" s="52">
        <f t="shared" si="9"/>
        <v>-3.6017299428760433E-2</v>
      </c>
      <c r="H27" s="19">
        <v>1541.8050000000003</v>
      </c>
      <c r="I27" s="140">
        <v>1489.354</v>
      </c>
      <c r="J27" s="247">
        <f t="shared" si="5"/>
        <v>8.359000254884166E-3</v>
      </c>
      <c r="K27" s="215">
        <f t="shared" si="6"/>
        <v>8.2687082512481556E-3</v>
      </c>
      <c r="L27" s="52">
        <f t="shared" si="10"/>
        <v>-3.4019217735057443E-2</v>
      </c>
      <c r="N27" s="27">
        <f t="shared" si="0"/>
        <v>2.3823102679433679</v>
      </c>
      <c r="O27" s="152">
        <f t="shared" si="1"/>
        <v>2.3872481683146893</v>
      </c>
      <c r="P27" s="52">
        <f t="shared" si="11"/>
        <v>2.0727360486022355E-3</v>
      </c>
    </row>
    <row r="28" spans="1:16" ht="20.100000000000001" customHeight="1" x14ac:dyDescent="0.25">
      <c r="A28" s="8" t="s">
        <v>170</v>
      </c>
      <c r="B28" s="19">
        <v>696.49999999999989</v>
      </c>
      <c r="C28" s="140">
        <v>808.7299999999999</v>
      </c>
      <c r="D28" s="247">
        <f t="shared" si="2"/>
        <v>9.6922116768454359E-4</v>
      </c>
      <c r="E28" s="215">
        <f t="shared" si="3"/>
        <v>1.1232538803634684E-3</v>
      </c>
      <c r="F28" s="52">
        <f t="shared" ref="F28:F29" si="12">(C28-B28)/B28</f>
        <v>0.16113424264178039</v>
      </c>
      <c r="H28" s="19">
        <v>1339.5010000000002</v>
      </c>
      <c r="I28" s="140">
        <v>1442.7520000000002</v>
      </c>
      <c r="J28" s="247">
        <f t="shared" si="5"/>
        <v>7.2621954140877701E-3</v>
      </c>
      <c r="K28" s="215">
        <f t="shared" si="6"/>
        <v>8.0099797408170106E-3</v>
      </c>
      <c r="L28" s="52">
        <f t="shared" si="10"/>
        <v>7.708168937537184E-2</v>
      </c>
      <c r="N28" s="27">
        <f t="shared" si="0"/>
        <v>19.231888011486006</v>
      </c>
      <c r="O28" s="152">
        <f t="shared" si="1"/>
        <v>17.839724011722087</v>
      </c>
      <c r="P28" s="52">
        <f t="shared" si="11"/>
        <v>-7.2388316681777004E-2</v>
      </c>
    </row>
    <row r="29" spans="1:16" ht="20.100000000000001" customHeight="1" x14ac:dyDescent="0.25">
      <c r="A29" s="8" t="s">
        <v>172</v>
      </c>
      <c r="B29" s="19">
        <v>6442.5200000000013</v>
      </c>
      <c r="C29" s="140">
        <v>4623.41</v>
      </c>
      <c r="D29" s="247">
        <f t="shared" si="2"/>
        <v>8.965149687338159E-3</v>
      </c>
      <c r="E29" s="215">
        <f t="shared" si="3"/>
        <v>6.421504362409289E-3</v>
      </c>
      <c r="F29" s="52">
        <f t="shared" si="12"/>
        <v>-0.28236000819555096</v>
      </c>
      <c r="H29" s="19">
        <v>1741.498</v>
      </c>
      <c r="I29" s="140">
        <v>1278.7499999999998</v>
      </c>
      <c r="J29" s="247">
        <f t="shared" si="5"/>
        <v>9.4416493823020822E-3</v>
      </c>
      <c r="K29" s="215">
        <f t="shared" si="6"/>
        <v>7.0994610255745621E-3</v>
      </c>
      <c r="L29" s="52">
        <f t="shared" si="10"/>
        <v>-0.26571836430475387</v>
      </c>
      <c r="N29" s="27">
        <f t="shared" si="0"/>
        <v>2.7031316938092544</v>
      </c>
      <c r="O29" s="152">
        <f t="shared" si="1"/>
        <v>2.7658157074540219</v>
      </c>
      <c r="P29" s="52">
        <f t="shared" si="11"/>
        <v>2.3189404270730577E-2</v>
      </c>
    </row>
    <row r="30" spans="1:16" ht="20.100000000000001" customHeight="1" x14ac:dyDescent="0.25">
      <c r="A30" s="8" t="s">
        <v>179</v>
      </c>
      <c r="B30" s="19">
        <v>5555.42</v>
      </c>
      <c r="C30" s="140">
        <v>3997.9699999999993</v>
      </c>
      <c r="D30" s="247">
        <f t="shared" si="2"/>
        <v>7.7306972855392215E-3</v>
      </c>
      <c r="E30" s="215">
        <f t="shared" si="3"/>
        <v>5.5528239537011555E-3</v>
      </c>
      <c r="F30" s="52">
        <f t="shared" ref="F30" si="13">(C30-B30)/B30</f>
        <v>-0.28034784048730804</v>
      </c>
      <c r="H30" s="19">
        <v>1901.6189999999999</v>
      </c>
      <c r="I30" s="140">
        <v>1240.4079999999999</v>
      </c>
      <c r="J30" s="247">
        <f t="shared" si="5"/>
        <v>1.0309756230971211E-2</v>
      </c>
      <c r="K30" s="215">
        <f t="shared" si="6"/>
        <v>6.8865910082587618E-3</v>
      </c>
      <c r="L30" s="52">
        <f t="shared" ref="L30" si="14">(I30-H30)/H30</f>
        <v>-0.34770950437495629</v>
      </c>
      <c r="N30" s="27">
        <f t="shared" si="0"/>
        <v>3.4229977211443958</v>
      </c>
      <c r="O30" s="152">
        <f t="shared" si="1"/>
        <v>3.102594566742622</v>
      </c>
      <c r="P30" s="52">
        <f t="shared" ref="P30" si="15">(O30-N30)/N30</f>
        <v>-9.3603087265467066E-2</v>
      </c>
    </row>
    <row r="31" spans="1:16" ht="20.100000000000001" customHeight="1" x14ac:dyDescent="0.25">
      <c r="A31" s="8" t="s">
        <v>177</v>
      </c>
      <c r="B31" s="19">
        <v>4260.96</v>
      </c>
      <c r="C31" s="140">
        <v>3955.4599999999996</v>
      </c>
      <c r="D31" s="247">
        <f t="shared" si="2"/>
        <v>5.9293792198953817E-3</v>
      </c>
      <c r="E31" s="215">
        <f t="shared" si="3"/>
        <v>5.4937813530133483E-3</v>
      </c>
      <c r="F31" s="52">
        <f t="shared" ref="F31:F32" si="16">(C31-B31)/B31</f>
        <v>-7.1697457849874316E-2</v>
      </c>
      <c r="H31" s="19">
        <v>1141.7209999999998</v>
      </c>
      <c r="I31" s="140">
        <v>1136.405</v>
      </c>
      <c r="J31" s="247">
        <f t="shared" si="5"/>
        <v>6.1899177457633101E-3</v>
      </c>
      <c r="K31" s="215">
        <f t="shared" si="6"/>
        <v>6.3091792819300573E-3</v>
      </c>
      <c r="L31" s="52">
        <f t="shared" ref="L31:L32" si="17">(I31-H31)/H31</f>
        <v>-4.6561287740172989E-3</v>
      </c>
      <c r="N31" s="27">
        <f t="shared" si="0"/>
        <v>2.6794924148548676</v>
      </c>
      <c r="O31" s="152">
        <f t="shared" si="1"/>
        <v>2.8730033927785898</v>
      </c>
      <c r="P31" s="52">
        <f t="shared" ref="P31:P32" si="18">(O31-N31)/N31</f>
        <v>7.2219266921941874E-2</v>
      </c>
    </row>
    <row r="32" spans="1:16" ht="20.100000000000001" customHeight="1" thickBot="1" x14ac:dyDescent="0.3">
      <c r="A32" s="8" t="s">
        <v>17</v>
      </c>
      <c r="B32" s="19">
        <f>B33-SUM(B7:B31)</f>
        <v>45289.640000000014</v>
      </c>
      <c r="C32" s="140">
        <f>C33-SUM(C7:C31)</f>
        <v>51054.720000000088</v>
      </c>
      <c r="D32" s="247">
        <f t="shared" si="2"/>
        <v>6.3023227228733145E-2</v>
      </c>
      <c r="E32" s="215">
        <f t="shared" si="3"/>
        <v>7.0910455097338398E-2</v>
      </c>
      <c r="F32" s="52">
        <f t="shared" si="16"/>
        <v>0.12729357089171106</v>
      </c>
      <c r="H32" s="19">
        <f>H33-SUM(H7:H31)</f>
        <v>12141.888000000064</v>
      </c>
      <c r="I32" s="140">
        <f>I33-SUM(I7:I31)</f>
        <v>12812.076000000059</v>
      </c>
      <c r="J32" s="247">
        <f t="shared" si="5"/>
        <v>6.5828068326912612E-2</v>
      </c>
      <c r="K32" s="215">
        <f t="shared" si="6"/>
        <v>7.1131053152453314E-2</v>
      </c>
      <c r="L32" s="52">
        <f t="shared" si="17"/>
        <v>5.5196358259933798E-2</v>
      </c>
      <c r="N32" s="27">
        <f t="shared" si="0"/>
        <v>2.6809416016554914</v>
      </c>
      <c r="O32" s="152">
        <f t="shared" si="1"/>
        <v>2.5094792410966189</v>
      </c>
      <c r="P32" s="52">
        <f t="shared" si="18"/>
        <v>-6.3956022187500794E-2</v>
      </c>
    </row>
    <row r="33" spans="1:16" ht="26.25" customHeight="1" thickBot="1" x14ac:dyDescent="0.3">
      <c r="A33" s="12" t="s">
        <v>18</v>
      </c>
      <c r="B33" s="17">
        <v>718618.23</v>
      </c>
      <c r="C33" s="145">
        <v>719988.61</v>
      </c>
      <c r="D33" s="243">
        <f>SUM(D7:D32)</f>
        <v>0.99999999999999989</v>
      </c>
      <c r="E33" s="244">
        <f>SUM(E7:E32)</f>
        <v>1</v>
      </c>
      <c r="F33" s="57">
        <f t="shared" si="4"/>
        <v>1.9069652602606599E-3</v>
      </c>
      <c r="G33" s="1"/>
      <c r="H33" s="17">
        <v>184448.49300000002</v>
      </c>
      <c r="I33" s="145">
        <v>180119.30700000006</v>
      </c>
      <c r="J33" s="243">
        <f>SUM(J7:J32)</f>
        <v>1.0000000000000004</v>
      </c>
      <c r="K33" s="244">
        <f>SUM(K7:K32)</f>
        <v>1</v>
      </c>
      <c r="L33" s="57">
        <f t="shared" si="7"/>
        <v>-2.3470975173540493E-2</v>
      </c>
      <c r="N33" s="29">
        <f t="shared" si="0"/>
        <v>2.5667104632177229</v>
      </c>
      <c r="O33" s="146">
        <f t="shared" si="1"/>
        <v>2.5016966171173189</v>
      </c>
      <c r="P33" s="57">
        <f t="shared" si="8"/>
        <v>-2.5329637694662371E-2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L5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164</v>
      </c>
      <c r="B39" s="39">
        <v>70352.08</v>
      </c>
      <c r="C39" s="147">
        <v>75296.320000000007</v>
      </c>
      <c r="D39" s="247">
        <f t="shared" ref="D39:D61" si="19">B39/$B$62</f>
        <v>0.26607078657881061</v>
      </c>
      <c r="E39" s="246">
        <f t="shared" ref="E39:E61" si="20">C39/$C$62</f>
        <v>0.28010945263082315</v>
      </c>
      <c r="F39" s="52">
        <f>(C39-B39)/B39</f>
        <v>7.0278519128361305E-2</v>
      </c>
      <c r="H39" s="39">
        <v>17696.790000000005</v>
      </c>
      <c r="I39" s="147">
        <v>18241.955999999998</v>
      </c>
      <c r="J39" s="247">
        <f t="shared" ref="J39:J61" si="21">H39/$H$62</f>
        <v>0.28456595603018692</v>
      </c>
      <c r="K39" s="246">
        <f t="shared" ref="K39:K61" si="22">I39/$I$62</f>
        <v>0.28967682488026625</v>
      </c>
      <c r="L39" s="52">
        <f>(I39-H39)/H39</f>
        <v>3.0805925820445043E-2</v>
      </c>
      <c r="N39" s="27">
        <f t="shared" ref="N39:N62" si="23">(H39/B39)*10</f>
        <v>2.5154608079817975</v>
      </c>
      <c r="O39" s="151">
        <f t="shared" ref="O39:O62" si="24">(I39/C39)*10</f>
        <v>2.4226889175991597</v>
      </c>
      <c r="P39" s="61">
        <f t="shared" si="8"/>
        <v>-3.6880674144579677E-2</v>
      </c>
    </row>
    <row r="40" spans="1:16" ht="20.100000000000001" customHeight="1" x14ac:dyDescent="0.25">
      <c r="A40" s="38" t="s">
        <v>168</v>
      </c>
      <c r="B40" s="19">
        <v>52428.61</v>
      </c>
      <c r="C40" s="140">
        <v>47160.1</v>
      </c>
      <c r="D40" s="247">
        <f t="shared" si="19"/>
        <v>0.19828442175318337</v>
      </c>
      <c r="E40" s="215">
        <f t="shared" si="20"/>
        <v>0.17544004537027683</v>
      </c>
      <c r="F40" s="52">
        <f t="shared" ref="F40:F62" si="25">(C40-B40)/B40</f>
        <v>-0.10048921762373639</v>
      </c>
      <c r="H40" s="19">
        <v>11713.128999999997</v>
      </c>
      <c r="I40" s="140">
        <v>10472.169</v>
      </c>
      <c r="J40" s="247">
        <f t="shared" si="21"/>
        <v>0.18834815534285629</v>
      </c>
      <c r="K40" s="215">
        <f t="shared" si="22"/>
        <v>0.16629492284322761</v>
      </c>
      <c r="L40" s="52">
        <f t="shared" ref="L40:L62" si="26">(I40-H40)/H40</f>
        <v>-0.10594607128462408</v>
      </c>
      <c r="N40" s="27">
        <f t="shared" si="23"/>
        <v>2.2341101547418472</v>
      </c>
      <c r="O40" s="152">
        <f t="shared" si="24"/>
        <v>2.220556996274393</v>
      </c>
      <c r="P40" s="52">
        <f t="shared" si="8"/>
        <v>-6.0664683156682903E-3</v>
      </c>
    </row>
    <row r="41" spans="1:16" ht="20.100000000000001" customHeight="1" x14ac:dyDescent="0.25">
      <c r="A41" s="38" t="s">
        <v>162</v>
      </c>
      <c r="B41" s="19">
        <v>22696.949999999997</v>
      </c>
      <c r="C41" s="140">
        <v>27011.269999999997</v>
      </c>
      <c r="D41" s="247">
        <f t="shared" si="19"/>
        <v>8.583961326289051E-2</v>
      </c>
      <c r="E41" s="215">
        <f t="shared" si="20"/>
        <v>0.10048448655343811</v>
      </c>
      <c r="F41" s="52">
        <f t="shared" si="25"/>
        <v>0.1900836896587427</v>
      </c>
      <c r="H41" s="19">
        <v>5968.9829999999993</v>
      </c>
      <c r="I41" s="140">
        <v>6988.61</v>
      </c>
      <c r="J41" s="247">
        <f t="shared" si="21"/>
        <v>9.5981777142800054E-2</v>
      </c>
      <c r="K41" s="215">
        <f t="shared" si="22"/>
        <v>0.1109770440804965</v>
      </c>
      <c r="L41" s="52">
        <f t="shared" si="26"/>
        <v>0.1708208919341872</v>
      </c>
      <c r="N41" s="27">
        <f t="shared" si="23"/>
        <v>2.6298612809210047</v>
      </c>
      <c r="O41" s="152">
        <f t="shared" si="24"/>
        <v>2.5872941183439355</v>
      </c>
      <c r="P41" s="52">
        <f t="shared" si="8"/>
        <v>-1.6186086652510319E-2</v>
      </c>
    </row>
    <row r="42" spans="1:16" ht="20.100000000000001" customHeight="1" x14ac:dyDescent="0.25">
      <c r="A42" s="38" t="s">
        <v>173</v>
      </c>
      <c r="B42" s="19">
        <v>34158.249999999993</v>
      </c>
      <c r="C42" s="140">
        <v>32755.190000000006</v>
      </c>
      <c r="D42" s="247">
        <f t="shared" si="19"/>
        <v>0.12918612279346475</v>
      </c>
      <c r="E42" s="215">
        <f t="shared" si="20"/>
        <v>0.12185241379284689</v>
      </c>
      <c r="F42" s="52">
        <f t="shared" si="25"/>
        <v>-4.1075289278578002E-2</v>
      </c>
      <c r="H42" s="19">
        <v>6944.2970000000005</v>
      </c>
      <c r="I42" s="140">
        <v>6458.6979999999985</v>
      </c>
      <c r="J42" s="247">
        <f t="shared" si="21"/>
        <v>0.11166491294537363</v>
      </c>
      <c r="K42" s="215">
        <f t="shared" si="22"/>
        <v>0.10256219944289557</v>
      </c>
      <c r="L42" s="52">
        <f t="shared" si="26"/>
        <v>-6.9927740705790942E-2</v>
      </c>
      <c r="N42" s="27">
        <f t="shared" si="23"/>
        <v>2.0329779775017753</v>
      </c>
      <c r="O42" s="152">
        <f t="shared" si="24"/>
        <v>1.9718090476654226</v>
      </c>
      <c r="P42" s="52">
        <f t="shared" si="8"/>
        <v>-3.0088338640795371E-2</v>
      </c>
    </row>
    <row r="43" spans="1:16" ht="20.100000000000001" customHeight="1" x14ac:dyDescent="0.25">
      <c r="A43" s="38" t="s">
        <v>161</v>
      </c>
      <c r="B43" s="19">
        <v>32033.759999999998</v>
      </c>
      <c r="C43" s="140">
        <v>24107.199999999993</v>
      </c>
      <c r="D43" s="247">
        <f t="shared" si="19"/>
        <v>0.12115132516731331</v>
      </c>
      <c r="E43" s="215">
        <f t="shared" si="20"/>
        <v>8.9681070687940359E-2</v>
      </c>
      <c r="F43" s="52">
        <f t="shared" si="25"/>
        <v>-0.24744394663629887</v>
      </c>
      <c r="H43" s="19">
        <v>7285.3560000000016</v>
      </c>
      <c r="I43" s="140">
        <v>5947.1659999999993</v>
      </c>
      <c r="J43" s="247">
        <f t="shared" si="21"/>
        <v>0.11714917197753143</v>
      </c>
      <c r="K43" s="215">
        <f t="shared" si="22"/>
        <v>9.4439223727755595E-2</v>
      </c>
      <c r="L43" s="52">
        <f t="shared" si="26"/>
        <v>-0.18368217009573753</v>
      </c>
      <c r="N43" s="27">
        <f t="shared" si="23"/>
        <v>2.2742743905180038</v>
      </c>
      <c r="O43" s="152">
        <f t="shared" si="24"/>
        <v>2.4669667153381565</v>
      </c>
      <c r="P43" s="52">
        <f t="shared" ref="P43:P50" si="27">(O43-N43)/N43</f>
        <v>8.472694659163961E-2</v>
      </c>
    </row>
    <row r="44" spans="1:16" ht="20.100000000000001" customHeight="1" x14ac:dyDescent="0.25">
      <c r="A44" s="38" t="s">
        <v>155</v>
      </c>
      <c r="B44" s="19">
        <v>16958.649999999998</v>
      </c>
      <c r="C44" s="140">
        <v>21386.36</v>
      </c>
      <c r="D44" s="247">
        <f t="shared" si="19"/>
        <v>6.4137426282417601E-2</v>
      </c>
      <c r="E44" s="215">
        <f t="shared" si="20"/>
        <v>7.9559287802720383E-2</v>
      </c>
      <c r="F44" s="52">
        <f t="shared" ref="F44:F55" si="28">(C44-B44)/B44</f>
        <v>0.26108858900914894</v>
      </c>
      <c r="H44" s="19">
        <v>3512.706000000001</v>
      </c>
      <c r="I44" s="140">
        <v>3962.4360000000006</v>
      </c>
      <c r="J44" s="247">
        <f t="shared" si="21"/>
        <v>5.6484624677298756E-2</v>
      </c>
      <c r="K44" s="215">
        <f t="shared" si="22"/>
        <v>6.2922302809592517E-2</v>
      </c>
      <c r="L44" s="52">
        <f t="shared" ref="L44:L55" si="29">(I44-H44)/H44</f>
        <v>0.1280295020420153</v>
      </c>
      <c r="N44" s="27">
        <f t="shared" si="23"/>
        <v>2.0713358669469573</v>
      </c>
      <c r="O44" s="152">
        <f t="shared" si="24"/>
        <v>1.852786542450422</v>
      </c>
      <c r="P44" s="52">
        <f t="shared" si="27"/>
        <v>-0.10551129248713574</v>
      </c>
    </row>
    <row r="45" spans="1:16" ht="20.100000000000001" customHeight="1" x14ac:dyDescent="0.25">
      <c r="A45" s="38" t="s">
        <v>163</v>
      </c>
      <c r="B45" s="19">
        <v>8397.59</v>
      </c>
      <c r="C45" s="140">
        <v>12443.419999999998</v>
      </c>
      <c r="D45" s="247">
        <f t="shared" si="19"/>
        <v>3.1759592277390433E-2</v>
      </c>
      <c r="E45" s="215">
        <f t="shared" si="20"/>
        <v>4.6290702720337952E-2</v>
      </c>
      <c r="F45" s="52">
        <f t="shared" si="28"/>
        <v>0.48178465488312694</v>
      </c>
      <c r="H45" s="19">
        <v>2280.5229999999997</v>
      </c>
      <c r="I45" s="140">
        <v>3292.8969999999995</v>
      </c>
      <c r="J45" s="247">
        <f t="shared" si="21"/>
        <v>3.6671012525086734E-2</v>
      </c>
      <c r="K45" s="215">
        <f t="shared" si="22"/>
        <v>5.2290223023109692E-2</v>
      </c>
      <c r="L45" s="52">
        <f t="shared" si="29"/>
        <v>0.44392185476752477</v>
      </c>
      <c r="N45" s="27">
        <f t="shared" si="23"/>
        <v>2.71568747700233</v>
      </c>
      <c r="O45" s="152">
        <f t="shared" si="24"/>
        <v>2.6462957932786968</v>
      </c>
      <c r="P45" s="52">
        <f t="shared" si="27"/>
        <v>-2.5552161031515377E-2</v>
      </c>
    </row>
    <row r="46" spans="1:16" ht="20.100000000000001" customHeight="1" x14ac:dyDescent="0.25">
      <c r="A46" s="38" t="s">
        <v>166</v>
      </c>
      <c r="B46" s="19">
        <v>5951.38</v>
      </c>
      <c r="C46" s="140">
        <v>6602.95</v>
      </c>
      <c r="D46" s="247">
        <f t="shared" si="19"/>
        <v>2.2508053178092274E-2</v>
      </c>
      <c r="E46" s="215">
        <f t="shared" si="20"/>
        <v>2.4563600322681022E-2</v>
      </c>
      <c r="F46" s="52">
        <f t="shared" si="28"/>
        <v>0.10948217052179489</v>
      </c>
      <c r="H46" s="19">
        <v>1261.519</v>
      </c>
      <c r="I46" s="140">
        <v>1854.519</v>
      </c>
      <c r="J46" s="247">
        <f t="shared" si="21"/>
        <v>2.028533763949537E-2</v>
      </c>
      <c r="K46" s="215">
        <f t="shared" si="22"/>
        <v>2.9449209043159983E-2</v>
      </c>
      <c r="L46" s="52">
        <f t="shared" si="29"/>
        <v>0.47006822727204267</v>
      </c>
      <c r="N46" s="27">
        <f t="shared" si="23"/>
        <v>2.1197083701595258</v>
      </c>
      <c r="O46" s="152">
        <f t="shared" si="24"/>
        <v>2.8086219038460083</v>
      </c>
      <c r="P46" s="52">
        <f t="shared" si="27"/>
        <v>0.32500392194735539</v>
      </c>
    </row>
    <row r="47" spans="1:16" ht="20.100000000000001" customHeight="1" x14ac:dyDescent="0.25">
      <c r="A47" s="38" t="s">
        <v>172</v>
      </c>
      <c r="B47" s="19">
        <v>6442.5200000000013</v>
      </c>
      <c r="C47" s="140">
        <v>4623.41</v>
      </c>
      <c r="D47" s="247">
        <f t="shared" si="19"/>
        <v>2.4365539212909116E-2</v>
      </c>
      <c r="E47" s="215">
        <f t="shared" si="20"/>
        <v>1.7199523753456663E-2</v>
      </c>
      <c r="F47" s="52">
        <f t="shared" si="28"/>
        <v>-0.28236000819555096</v>
      </c>
      <c r="H47" s="19">
        <v>1741.498</v>
      </c>
      <c r="I47" s="140">
        <v>1278.7499999999998</v>
      </c>
      <c r="J47" s="247">
        <f t="shared" si="21"/>
        <v>2.8003442618387761E-2</v>
      </c>
      <c r="K47" s="215">
        <f t="shared" si="22"/>
        <v>2.0306168911691291E-2</v>
      </c>
      <c r="L47" s="52">
        <f t="shared" si="29"/>
        <v>-0.26571836430475387</v>
      </c>
      <c r="N47" s="27">
        <f t="shared" si="23"/>
        <v>2.7031316938092544</v>
      </c>
      <c r="O47" s="152">
        <f t="shared" si="24"/>
        <v>2.7658157074540219</v>
      </c>
      <c r="P47" s="52">
        <f t="shared" si="27"/>
        <v>2.3189404270730577E-2</v>
      </c>
    </row>
    <row r="48" spans="1:16" ht="20.100000000000001" customHeight="1" x14ac:dyDescent="0.25">
      <c r="A48" s="38" t="s">
        <v>177</v>
      </c>
      <c r="B48" s="19">
        <v>4260.96</v>
      </c>
      <c r="C48" s="140">
        <v>3955.4599999999996</v>
      </c>
      <c r="D48" s="247">
        <f t="shared" si="19"/>
        <v>1.6114903479482752E-2</v>
      </c>
      <c r="E48" s="215">
        <f t="shared" si="20"/>
        <v>1.4714686395073699E-2</v>
      </c>
      <c r="F48" s="52">
        <f t="shared" si="28"/>
        <v>-7.1697457849874316E-2</v>
      </c>
      <c r="H48" s="19">
        <v>1141.7209999999998</v>
      </c>
      <c r="I48" s="140">
        <v>1136.405</v>
      </c>
      <c r="J48" s="247">
        <f t="shared" si="21"/>
        <v>1.8358975152258736E-2</v>
      </c>
      <c r="K48" s="215">
        <f t="shared" si="22"/>
        <v>1.8045772732817631E-2</v>
      </c>
      <c r="L48" s="52">
        <f t="shared" si="29"/>
        <v>-4.6561287740172989E-3</v>
      </c>
      <c r="N48" s="27">
        <f t="shared" si="23"/>
        <v>2.6794924148548676</v>
      </c>
      <c r="O48" s="152">
        <f t="shared" si="24"/>
        <v>2.8730033927785898</v>
      </c>
      <c r="P48" s="52">
        <f t="shared" si="27"/>
        <v>7.2219266921941874E-2</v>
      </c>
    </row>
    <row r="49" spans="1:16" ht="20.100000000000001" customHeight="1" x14ac:dyDescent="0.25">
      <c r="A49" s="38" t="s">
        <v>169</v>
      </c>
      <c r="B49" s="19">
        <v>4093.1600000000008</v>
      </c>
      <c r="C49" s="140">
        <v>4532.16</v>
      </c>
      <c r="D49" s="247">
        <f t="shared" si="19"/>
        <v>1.5480285739851964E-2</v>
      </c>
      <c r="E49" s="215">
        <f t="shared" si="20"/>
        <v>1.6860065097939865E-2</v>
      </c>
      <c r="F49" s="52">
        <f t="shared" si="28"/>
        <v>0.10725209862306849</v>
      </c>
      <c r="H49" s="19">
        <v>1100.1030000000001</v>
      </c>
      <c r="I49" s="140">
        <v>1133.3789999999999</v>
      </c>
      <c r="J49" s="247">
        <f t="shared" si="21"/>
        <v>1.7689754013393202E-2</v>
      </c>
      <c r="K49" s="215">
        <f t="shared" si="22"/>
        <v>1.7997720754614872E-2</v>
      </c>
      <c r="L49" s="52">
        <f t="shared" si="29"/>
        <v>3.0248076770993115E-2</v>
      </c>
      <c r="N49" s="27">
        <f t="shared" ref="N49" si="30">(H49/B49)*10</f>
        <v>2.6876618553880127</v>
      </c>
      <c r="O49" s="152">
        <f t="shared" ref="O49" si="31">(I49/C49)*10</f>
        <v>2.5007479877144672</v>
      </c>
      <c r="P49" s="52">
        <f t="shared" ref="P49" si="32">(O49-N49)/N49</f>
        <v>-6.9545157735834723E-2</v>
      </c>
    </row>
    <row r="50" spans="1:16" ht="20.100000000000001" customHeight="1" x14ac:dyDescent="0.25">
      <c r="A50" s="38" t="s">
        <v>180</v>
      </c>
      <c r="B50" s="19">
        <v>1741.2199999999998</v>
      </c>
      <c r="C50" s="140">
        <v>3871.43</v>
      </c>
      <c r="D50" s="247">
        <f t="shared" si="19"/>
        <v>6.5852747353988194E-3</v>
      </c>
      <c r="E50" s="215">
        <f t="shared" si="20"/>
        <v>1.4402086824409846E-2</v>
      </c>
      <c r="F50" s="52">
        <f t="shared" si="28"/>
        <v>1.2234008338980715</v>
      </c>
      <c r="H50" s="19">
        <v>399.55599999999998</v>
      </c>
      <c r="I50" s="140">
        <v>1068.373</v>
      </c>
      <c r="J50" s="247">
        <f t="shared" si="21"/>
        <v>6.4248959911711295E-3</v>
      </c>
      <c r="K50" s="215">
        <f t="shared" si="22"/>
        <v>1.6965444847460695E-2</v>
      </c>
      <c r="L50" s="52">
        <f t="shared" si="29"/>
        <v>1.6739005295878426</v>
      </c>
      <c r="N50" s="27">
        <f t="shared" si="23"/>
        <v>2.2946899300490462</v>
      </c>
      <c r="O50" s="152">
        <f t="shared" si="24"/>
        <v>2.7596340370354113</v>
      </c>
      <c r="P50" s="52">
        <f t="shared" si="27"/>
        <v>0.20261739980548374</v>
      </c>
    </row>
    <row r="51" spans="1:16" ht="20.100000000000001" customHeight="1" x14ac:dyDescent="0.25">
      <c r="A51" s="38" t="s">
        <v>184</v>
      </c>
      <c r="B51" s="19">
        <v>1882.1200000000001</v>
      </c>
      <c r="C51" s="140">
        <v>1742.6700000000003</v>
      </c>
      <c r="D51" s="247">
        <f t="shared" si="19"/>
        <v>7.1181569732651981E-3</v>
      </c>
      <c r="E51" s="215">
        <f t="shared" si="20"/>
        <v>6.4828977009255785E-3</v>
      </c>
      <c r="F51" s="52">
        <f t="shared" si="28"/>
        <v>-7.4091981382696001E-2</v>
      </c>
      <c r="H51" s="19">
        <v>384.85599999999994</v>
      </c>
      <c r="I51" s="140">
        <v>347.72299999999996</v>
      </c>
      <c r="J51" s="247">
        <f t="shared" si="21"/>
        <v>6.1885186846853905E-3</v>
      </c>
      <c r="K51" s="215">
        <f t="shared" si="22"/>
        <v>5.5217376128876101E-3</v>
      </c>
      <c r="L51" s="52">
        <f t="shared" si="29"/>
        <v>-9.6485438709543278E-2</v>
      </c>
      <c r="N51" s="27">
        <f t="shared" ref="N51" si="33">(H51/B51)*10</f>
        <v>2.0448005440673276</v>
      </c>
      <c r="O51" s="152">
        <f t="shared" ref="O51" si="34">(I51/C51)*10</f>
        <v>1.9953462216024829</v>
      </c>
      <c r="P51" s="52">
        <f t="shared" ref="P51" si="35">(O51-N51)/N51</f>
        <v>-2.4185401656082683E-2</v>
      </c>
    </row>
    <row r="52" spans="1:16" ht="20.100000000000001" customHeight="1" x14ac:dyDescent="0.25">
      <c r="A52" s="38" t="s">
        <v>187</v>
      </c>
      <c r="B52" s="19">
        <v>656.68</v>
      </c>
      <c r="C52" s="140">
        <v>928.66</v>
      </c>
      <c r="D52" s="247">
        <f t="shared" si="19"/>
        <v>2.4835564795038516E-3</v>
      </c>
      <c r="E52" s="215">
        <f t="shared" si="20"/>
        <v>3.4547032880244376E-3</v>
      </c>
      <c r="F52" s="52">
        <f t="shared" si="28"/>
        <v>0.41417433148565519</v>
      </c>
      <c r="H52" s="19">
        <v>157.96499999999997</v>
      </c>
      <c r="I52" s="140">
        <v>216.11800000000002</v>
      </c>
      <c r="J52" s="247">
        <f t="shared" si="21"/>
        <v>2.5400912393890901E-3</v>
      </c>
      <c r="K52" s="215">
        <f t="shared" si="22"/>
        <v>3.4318894333191787E-3</v>
      </c>
      <c r="L52" s="52">
        <f t="shared" si="29"/>
        <v>0.36813851169562917</v>
      </c>
      <c r="N52" s="27">
        <f t="shared" ref="N52:N53" si="36">(H52/B52)*10</f>
        <v>2.4055095328013643</v>
      </c>
      <c r="O52" s="152">
        <f t="shared" ref="O52:O53" si="37">(I52/C52)*10</f>
        <v>2.3272026360562532</v>
      </c>
      <c r="P52" s="52">
        <f t="shared" ref="P52:P53" si="38">(O52-N52)/N52</f>
        <v>-3.2553143389092216E-2</v>
      </c>
    </row>
    <row r="53" spans="1:16" ht="20.100000000000001" customHeight="1" x14ac:dyDescent="0.25">
      <c r="A53" s="38" t="s">
        <v>186</v>
      </c>
      <c r="B53" s="19">
        <v>787.35</v>
      </c>
      <c r="C53" s="140">
        <v>741.87000000000012</v>
      </c>
      <c r="D53" s="247">
        <f t="shared" si="19"/>
        <v>2.9777489707884476E-3</v>
      </c>
      <c r="E53" s="215">
        <f t="shared" si="20"/>
        <v>2.7598267700629829E-3</v>
      </c>
      <c r="F53" s="52">
        <f t="shared" si="28"/>
        <v>-5.7763383501619234E-2</v>
      </c>
      <c r="H53" s="19">
        <v>199.61199999999997</v>
      </c>
      <c r="I53" s="140">
        <v>190.10899999999998</v>
      </c>
      <c r="J53" s="247">
        <f t="shared" si="21"/>
        <v>3.2097787008320521E-3</v>
      </c>
      <c r="K53" s="215">
        <f t="shared" si="22"/>
        <v>3.0188742644244146E-3</v>
      </c>
      <c r="L53" s="52">
        <f t="shared" si="29"/>
        <v>-4.7607358275053545E-2</v>
      </c>
      <c r="N53" s="27">
        <f t="shared" si="36"/>
        <v>2.5352384581190064</v>
      </c>
      <c r="O53" s="152">
        <f t="shared" si="37"/>
        <v>2.5625648698559038</v>
      </c>
      <c r="P53" s="52">
        <f t="shared" si="38"/>
        <v>1.0778635693769007E-2</v>
      </c>
    </row>
    <row r="54" spans="1:16" ht="20.100000000000001" customHeight="1" x14ac:dyDescent="0.25">
      <c r="A54" s="38" t="s">
        <v>185</v>
      </c>
      <c r="B54" s="19">
        <v>825.19</v>
      </c>
      <c r="C54" s="140">
        <v>607.59999999999991</v>
      </c>
      <c r="D54" s="247">
        <f t="shared" si="19"/>
        <v>3.1208594312629951E-3</v>
      </c>
      <c r="E54" s="215">
        <f t="shared" si="20"/>
        <v>2.2603296338850041E-3</v>
      </c>
      <c r="F54" s="52">
        <f t="shared" si="28"/>
        <v>-0.26368472715374658</v>
      </c>
      <c r="H54" s="19">
        <v>180.55499999999998</v>
      </c>
      <c r="I54" s="140">
        <v>159.45199999999997</v>
      </c>
      <c r="J54" s="247">
        <f t="shared" si="21"/>
        <v>2.9033404471110512E-3</v>
      </c>
      <c r="K54" s="215">
        <f t="shared" si="22"/>
        <v>2.5320502407092864E-3</v>
      </c>
      <c r="L54" s="52">
        <f t="shared" si="29"/>
        <v>-0.1168785134723492</v>
      </c>
      <c r="N54" s="27">
        <f t="shared" ref="N54" si="39">(H54/B54)*10</f>
        <v>2.1880415419479147</v>
      </c>
      <c r="O54" s="152">
        <f t="shared" ref="O54" si="40">(I54/C54)*10</f>
        <v>2.6242922975641871</v>
      </c>
      <c r="P54" s="52">
        <f t="shared" ref="P54" si="41">(O54-N54)/N54</f>
        <v>0.19937955804435875</v>
      </c>
    </row>
    <row r="55" spans="1:16" ht="20.100000000000001" customHeight="1" x14ac:dyDescent="0.25">
      <c r="A55" s="38" t="s">
        <v>182</v>
      </c>
      <c r="B55" s="19">
        <v>94.929999999999978</v>
      </c>
      <c r="C55" s="140">
        <v>169.31</v>
      </c>
      <c r="D55" s="247">
        <f t="shared" si="19"/>
        <v>3.5902420752771609E-4</v>
      </c>
      <c r="E55" s="215">
        <f t="shared" si="20"/>
        <v>6.2984925989642874E-4</v>
      </c>
      <c r="F55" s="52">
        <f t="shared" si="28"/>
        <v>0.78352470241230421</v>
      </c>
      <c r="H55" s="19">
        <v>36</v>
      </c>
      <c r="I55" s="140">
        <v>52.958999999999996</v>
      </c>
      <c r="J55" s="247">
        <f t="shared" si="21"/>
        <v>5.7888319955690982E-4</v>
      </c>
      <c r="K55" s="215">
        <f t="shared" si="22"/>
        <v>8.4097313735621447E-4</v>
      </c>
      <c r="L55" s="52">
        <f t="shared" si="29"/>
        <v>0.47108333333333324</v>
      </c>
      <c r="N55" s="27">
        <f t="shared" ref="N55" si="42">(H55/B55)*10</f>
        <v>3.7922679869377447</v>
      </c>
      <c r="O55" s="152">
        <f t="shared" ref="O55" si="43">(I55/C55)*10</f>
        <v>3.1279310141161183</v>
      </c>
      <c r="P55" s="52">
        <f t="shared" ref="P55" si="44">(O55-N55)/N55</f>
        <v>-0.17518196897210273</v>
      </c>
    </row>
    <row r="56" spans="1:16" ht="20.100000000000001" customHeight="1" x14ac:dyDescent="0.25">
      <c r="A56" s="38" t="s">
        <v>183</v>
      </c>
      <c r="B56" s="19">
        <v>34.770000000000003</v>
      </c>
      <c r="C56" s="140">
        <v>476.25</v>
      </c>
      <c r="D56" s="247">
        <f t="shared" si="19"/>
        <v>1.3149975451109969E-4</v>
      </c>
      <c r="E56" s="215">
        <f t="shared" si="20"/>
        <v>1.7716951746835638E-3</v>
      </c>
      <c r="F56" s="52">
        <f t="shared" ref="F56:F59" si="45">(C56-B56)/B56</f>
        <v>12.697152717860224</v>
      </c>
      <c r="H56" s="19">
        <v>7.7290000000000001</v>
      </c>
      <c r="I56" s="140">
        <v>41.974999999999994</v>
      </c>
      <c r="J56" s="247">
        <f t="shared" si="21"/>
        <v>1.2428300692709322E-4</v>
      </c>
      <c r="K56" s="215">
        <f t="shared" si="22"/>
        <v>6.6655049076695368E-4</v>
      </c>
      <c r="L56" s="52">
        <f t="shared" ref="L56:L59" si="46">(I56-H56)/H56</f>
        <v>4.4308448699702412</v>
      </c>
      <c r="N56" s="27">
        <f t="shared" si="23"/>
        <v>2.2228932988208223</v>
      </c>
      <c r="O56" s="152">
        <f t="shared" si="24"/>
        <v>0.88136482939632543</v>
      </c>
      <c r="P56" s="52">
        <f t="shared" ref="P56" si="47">(O56-N56)/N56</f>
        <v>-0.60350556193414107</v>
      </c>
    </row>
    <row r="57" spans="1:16" ht="20.100000000000001" customHeight="1" x14ac:dyDescent="0.25">
      <c r="A57" s="38" t="s">
        <v>174</v>
      </c>
      <c r="B57" s="19">
        <v>283.98</v>
      </c>
      <c r="C57" s="140">
        <v>133.91999999999999</v>
      </c>
      <c r="D57" s="247">
        <f t="shared" si="19"/>
        <v>1.0740092115634767E-3</v>
      </c>
      <c r="E57" s="215">
        <f t="shared" si="20"/>
        <v>4.9819510297873567E-4</v>
      </c>
      <c r="F57" s="52">
        <f t="shared" si="45"/>
        <v>-0.52841749418973172</v>
      </c>
      <c r="H57" s="19">
        <v>63.622999999999998</v>
      </c>
      <c r="I57" s="140">
        <v>36.405000000000001</v>
      </c>
      <c r="J57" s="247">
        <f t="shared" si="21"/>
        <v>1.0230634945947021E-3</v>
      </c>
      <c r="K57" s="215">
        <f t="shared" si="22"/>
        <v>5.7810055071759263E-4</v>
      </c>
      <c r="L57" s="52">
        <f t="shared" si="46"/>
        <v>-0.42780126683746439</v>
      </c>
      <c r="N57" s="27">
        <f t="shared" ref="N57:N59" si="48">(H57/B57)*10</f>
        <v>2.2404042538206914</v>
      </c>
      <c r="O57" s="152">
        <f t="shared" ref="O57:O60" si="49">(I57/C57)*10</f>
        <v>2.718413978494624</v>
      </c>
      <c r="P57" s="52">
        <f t="shared" ref="P57:P59" si="50">(O57-N57)/N57</f>
        <v>0.2133586935744988</v>
      </c>
    </row>
    <row r="58" spans="1:16" ht="20.100000000000001" customHeight="1" x14ac:dyDescent="0.25">
      <c r="A58" s="38" t="s">
        <v>181</v>
      </c>
      <c r="B58" s="19">
        <v>132.06000000000003</v>
      </c>
      <c r="C58" s="140">
        <v>87.5</v>
      </c>
      <c r="D58" s="247">
        <f t="shared" si="19"/>
        <v>4.9944945587390927E-4</v>
      </c>
      <c r="E58" s="215">
        <f t="shared" si="20"/>
        <v>3.2550829981062854E-4</v>
      </c>
      <c r="F58" s="52">
        <f t="shared" si="45"/>
        <v>-0.33742238376495548</v>
      </c>
      <c r="H58" s="19">
        <v>42.091999999999999</v>
      </c>
      <c r="I58" s="140">
        <v>33.442</v>
      </c>
      <c r="J58" s="247">
        <f t="shared" si="21"/>
        <v>6.7684310099304021E-4</v>
      </c>
      <c r="K58" s="215">
        <f t="shared" si="22"/>
        <v>5.3104899373980865E-4</v>
      </c>
      <c r="L58" s="52">
        <f t="shared" si="46"/>
        <v>-0.20550223320345906</v>
      </c>
      <c r="N58" s="27">
        <f t="shared" ref="N58" si="51">(H58/B58)*10</f>
        <v>3.1873390882931991</v>
      </c>
      <c r="O58" s="152">
        <f t="shared" ref="O58" si="52">(I58/C58)*10</f>
        <v>3.8219428571428571</v>
      </c>
      <c r="P58" s="52">
        <f t="shared" ref="P58" si="53">(O58-N58)/N58</f>
        <v>0.19910142952172824</v>
      </c>
    </row>
    <row r="59" spans="1:16" ht="20.100000000000001" customHeight="1" x14ac:dyDescent="0.25">
      <c r="A59" s="38" t="s">
        <v>189</v>
      </c>
      <c r="B59" s="19">
        <v>26.959999999999997</v>
      </c>
      <c r="C59" s="140">
        <v>97.67</v>
      </c>
      <c r="D59" s="247">
        <f t="shared" si="19"/>
        <v>1.019624210992018E-4</v>
      </c>
      <c r="E59" s="215">
        <f t="shared" si="20"/>
        <v>3.63341664485761E-4</v>
      </c>
      <c r="F59" s="52">
        <f t="shared" si="45"/>
        <v>2.6227744807121667</v>
      </c>
      <c r="H59" s="19">
        <v>10.422000000000001</v>
      </c>
      <c r="I59" s="140">
        <v>26.396999999999998</v>
      </c>
      <c r="J59" s="247">
        <f t="shared" si="21"/>
        <v>1.6758668627172541E-4</v>
      </c>
      <c r="K59" s="215">
        <f t="shared" si="22"/>
        <v>4.1917649326444974E-4</v>
      </c>
      <c r="L59" s="52">
        <f t="shared" si="46"/>
        <v>1.5328151986183072</v>
      </c>
      <c r="N59" s="27">
        <f t="shared" si="48"/>
        <v>3.8657270029673594</v>
      </c>
      <c r="O59" s="152">
        <f t="shared" si="49"/>
        <v>2.7026722637452645</v>
      </c>
      <c r="P59" s="52">
        <f t="shared" si="50"/>
        <v>-0.30086313346217308</v>
      </c>
    </row>
    <row r="60" spans="1:16" ht="20.100000000000001" customHeight="1" x14ac:dyDescent="0.25">
      <c r="A60" s="38" t="s">
        <v>204</v>
      </c>
      <c r="B60" s="19">
        <v>58.94</v>
      </c>
      <c r="C60" s="140">
        <v>43.780000000000008</v>
      </c>
      <c r="D60" s="247">
        <f t="shared" si="19"/>
        <v>2.2291042654254281E-4</v>
      </c>
      <c r="E60" s="215">
        <f t="shared" si="20"/>
        <v>1.6286575275096366E-4</v>
      </c>
      <c r="F60" s="52">
        <f t="shared" ref="F60:F61" si="54">(C60-B60)/B60</f>
        <v>-0.25721072276891738</v>
      </c>
      <c r="H60" s="19">
        <v>22.9</v>
      </c>
      <c r="I60" s="140">
        <v>18.082000000000001</v>
      </c>
      <c r="J60" s="247">
        <f t="shared" si="21"/>
        <v>3.6823403527370095E-4</v>
      </c>
      <c r="K60" s="215">
        <f t="shared" si="22"/>
        <v>2.8713677126975722E-4</v>
      </c>
      <c r="L60" s="52">
        <f t="shared" ref="L60:L61" si="55">(I60-H60)/H60</f>
        <v>-0.21039301310043659</v>
      </c>
      <c r="N60" s="27">
        <f t="shared" ref="N60:N61" si="56">(H60/B60)*10</f>
        <v>3.8853070919579231</v>
      </c>
      <c r="O60" s="152">
        <f t="shared" si="49"/>
        <v>4.1301964367290998</v>
      </c>
      <c r="P60" s="52">
        <f t="shared" ref="P60:P61" si="57">(O60-N60)/N60</f>
        <v>6.3029598169489748E-2</v>
      </c>
    </row>
    <row r="61" spans="1:16" ht="20.100000000000001" customHeight="1" thickBot="1" x14ac:dyDescent="0.3">
      <c r="A61" s="8" t="s">
        <v>17</v>
      </c>
      <c r="B61" s="19">
        <f>B62-SUM(B39:B60)</f>
        <v>113.02999999996973</v>
      </c>
      <c r="C61" s="140">
        <f>C62-SUM(C39:C60)</f>
        <v>35.850000000093132</v>
      </c>
      <c r="D61" s="247">
        <f t="shared" si="19"/>
        <v>4.2747820685607178E-4</v>
      </c>
      <c r="E61" s="215">
        <f t="shared" si="20"/>
        <v>1.3336540055132969E-4</v>
      </c>
      <c r="F61" s="52">
        <f t="shared" si="54"/>
        <v>-0.68282756790141796</v>
      </c>
      <c r="H61" s="19">
        <f>H62-SUM(H39:H60)</f>
        <v>36.776000000019849</v>
      </c>
      <c r="I61" s="140">
        <f>I62-SUM(I39:I60)</f>
        <v>15.45400000000518</v>
      </c>
      <c r="J61" s="247">
        <f t="shared" si="21"/>
        <v>5.9136134852545577E-4</v>
      </c>
      <c r="K61" s="215">
        <f t="shared" si="22"/>
        <v>2.4540491445660409E-4</v>
      </c>
      <c r="L61" s="52">
        <f t="shared" si="55"/>
        <v>-0.5797802914945388</v>
      </c>
      <c r="N61" s="27">
        <f t="shared" si="56"/>
        <v>3.2536494735937094</v>
      </c>
      <c r="O61" s="152">
        <f t="shared" ref="O61" si="58">(I61/C61)*10</f>
        <v>4.3107391910641653</v>
      </c>
      <c r="P61" s="52">
        <f t="shared" si="57"/>
        <v>0.32489354678483018</v>
      </c>
    </row>
    <row r="62" spans="1:16" ht="26.25" customHeight="1" thickBot="1" x14ac:dyDescent="0.3">
      <c r="A62" s="12" t="s">
        <v>18</v>
      </c>
      <c r="B62" s="17">
        <v>264411.13999999996</v>
      </c>
      <c r="C62" s="145">
        <v>268810.35000000003</v>
      </c>
      <c r="D62" s="253">
        <f>SUM(D39:D61)</f>
        <v>0.99999999999999978</v>
      </c>
      <c r="E62" s="254">
        <f>SUM(E39:E61)</f>
        <v>1.0000000000000002</v>
      </c>
      <c r="F62" s="57">
        <f t="shared" si="25"/>
        <v>1.6637763446729514E-2</v>
      </c>
      <c r="G62" s="1"/>
      <c r="H62" s="17">
        <v>62188.71100000001</v>
      </c>
      <c r="I62" s="145">
        <v>62973.473999999995</v>
      </c>
      <c r="J62" s="253">
        <f>SUM(J39:J61)</f>
        <v>1.0000000000000002</v>
      </c>
      <c r="K62" s="254">
        <f>SUM(K39:K61)</f>
        <v>1</v>
      </c>
      <c r="L62" s="57">
        <f t="shared" si="26"/>
        <v>1.261905878705195E-2</v>
      </c>
      <c r="M62" s="1"/>
      <c r="N62" s="29">
        <f t="shared" si="23"/>
        <v>2.35197015526653</v>
      </c>
      <c r="O62" s="146">
        <f t="shared" si="24"/>
        <v>2.3426729662752934</v>
      </c>
      <c r="P62" s="57">
        <f t="shared" si="8"/>
        <v>-3.9529366350241693E-3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L37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157</v>
      </c>
      <c r="B68" s="39">
        <v>114911.20999999999</v>
      </c>
      <c r="C68" s="147">
        <v>116030.76000000001</v>
      </c>
      <c r="D68" s="247">
        <f>B68/$B$96</f>
        <v>0.25299299048810531</v>
      </c>
      <c r="E68" s="246">
        <f>C68/$C$96</f>
        <v>0.25717276359902635</v>
      </c>
      <c r="F68" s="61">
        <f t="shared" ref="F68:F76" si="59">(C68-B68)/B68</f>
        <v>9.7427396334963095E-3</v>
      </c>
      <c r="H68" s="19">
        <v>28984.689000000017</v>
      </c>
      <c r="I68" s="147">
        <v>28813.930999999997</v>
      </c>
      <c r="J68" s="261">
        <f>H68/$H$96</f>
        <v>0.23707460070556979</v>
      </c>
      <c r="K68" s="246">
        <f>I68/$I$96</f>
        <v>0.24596633326257544</v>
      </c>
      <c r="L68" s="61">
        <f t="shared" ref="L68:L76" si="60">(I68-H68)/H68</f>
        <v>-5.8913173089426528E-3</v>
      </c>
      <c r="N68" s="41">
        <f t="shared" ref="N68:N96" si="61">(H68/B68)*10</f>
        <v>2.5223552166929597</v>
      </c>
      <c r="O68" s="149">
        <f t="shared" ref="O68:O96" si="62">(I68/C68)*10</f>
        <v>2.4833010660276633</v>
      </c>
      <c r="P68" s="61">
        <f t="shared" si="8"/>
        <v>-1.5483208077449129E-2</v>
      </c>
    </row>
    <row r="69" spans="1:16" ht="20.100000000000001" customHeight="1" x14ac:dyDescent="0.25">
      <c r="A69" s="38" t="s">
        <v>158</v>
      </c>
      <c r="B69" s="19">
        <v>77996.609999999986</v>
      </c>
      <c r="C69" s="140">
        <v>78462.879999999976</v>
      </c>
      <c r="D69" s="247">
        <f>B69/$B$96</f>
        <v>0.1717203709876039</v>
      </c>
      <c r="E69" s="215">
        <f t="shared" ref="E69:E95" si="63">C69/$C$96</f>
        <v>0.17390660622699328</v>
      </c>
      <c r="F69" s="52">
        <f t="shared" si="59"/>
        <v>5.9780803293885418E-3</v>
      </c>
      <c r="H69" s="19">
        <v>19915.562999999998</v>
      </c>
      <c r="I69" s="140">
        <v>19453.954000000002</v>
      </c>
      <c r="J69" s="262">
        <f t="shared" ref="J69:J95" si="64">H69/$H$96</f>
        <v>0.16289545649606993</v>
      </c>
      <c r="K69" s="215">
        <f t="shared" ref="K69:K96" si="65">I69/$I$96</f>
        <v>0.16606612033737478</v>
      </c>
      <c r="L69" s="52">
        <f t="shared" si="60"/>
        <v>-2.3178305328350336E-2</v>
      </c>
      <c r="N69" s="40">
        <f t="shared" si="61"/>
        <v>2.553388281875328</v>
      </c>
      <c r="O69" s="143">
        <f t="shared" si="62"/>
        <v>2.4793831172141538</v>
      </c>
      <c r="P69" s="52">
        <f t="shared" si="8"/>
        <v>-2.8983122224882019E-2</v>
      </c>
    </row>
    <row r="70" spans="1:16" ht="20.100000000000001" customHeight="1" x14ac:dyDescent="0.25">
      <c r="A70" s="38" t="s">
        <v>156</v>
      </c>
      <c r="B70" s="19">
        <v>71126.030000000013</v>
      </c>
      <c r="C70" s="140">
        <v>59721.599999999991</v>
      </c>
      <c r="D70" s="247">
        <f t="shared" ref="D70:D95" si="66">B70/$B$96</f>
        <v>0.15659383476378588</v>
      </c>
      <c r="E70" s="215">
        <f t="shared" si="63"/>
        <v>0.13236807996910135</v>
      </c>
      <c r="F70" s="52">
        <f t="shared" si="59"/>
        <v>-0.16034115780115971</v>
      </c>
      <c r="H70" s="19">
        <v>18590.346999999994</v>
      </c>
      <c r="I70" s="140">
        <v>14705.592000000001</v>
      </c>
      <c r="J70" s="262">
        <f t="shared" si="64"/>
        <v>0.15205611114209241</v>
      </c>
      <c r="K70" s="215">
        <f t="shared" si="65"/>
        <v>0.12553235248239694</v>
      </c>
      <c r="L70" s="52">
        <f t="shared" si="60"/>
        <v>-0.20896624468601877</v>
      </c>
      <c r="N70" s="40">
        <f t="shared" si="61"/>
        <v>2.6137191967553921</v>
      </c>
      <c r="O70" s="143">
        <f t="shared" si="62"/>
        <v>2.462357338048546</v>
      </c>
      <c r="P70" s="52">
        <f t="shared" si="8"/>
        <v>-5.7910527991967581E-2</v>
      </c>
    </row>
    <row r="71" spans="1:16" ht="20.100000000000001" customHeight="1" x14ac:dyDescent="0.25">
      <c r="A71" s="38" t="s">
        <v>160</v>
      </c>
      <c r="B71" s="19">
        <v>35385.829999999994</v>
      </c>
      <c r="C71" s="140">
        <v>37276.269999999997</v>
      </c>
      <c r="D71" s="247">
        <f t="shared" si="66"/>
        <v>7.790681999261613E-2</v>
      </c>
      <c r="E71" s="215">
        <f t="shared" si="63"/>
        <v>8.261982747129705E-2</v>
      </c>
      <c r="F71" s="52">
        <f t="shared" si="59"/>
        <v>5.3423644436205189E-2</v>
      </c>
      <c r="H71" s="19">
        <v>11094.578999999998</v>
      </c>
      <c r="I71" s="140">
        <v>11228.322999999995</v>
      </c>
      <c r="J71" s="262">
        <f t="shared" si="64"/>
        <v>9.0745941294087987E-2</v>
      </c>
      <c r="K71" s="215">
        <f t="shared" si="65"/>
        <v>9.5849102886997259E-2</v>
      </c>
      <c r="L71" s="52">
        <f t="shared" si="60"/>
        <v>1.2054896359744429E-2</v>
      </c>
      <c r="N71" s="40">
        <f t="shared" si="61"/>
        <v>3.1353168768402488</v>
      </c>
      <c r="O71" s="143">
        <f t="shared" si="62"/>
        <v>3.0121905973961436</v>
      </c>
      <c r="P71" s="52">
        <f t="shared" si="8"/>
        <v>-3.9270760908923209E-2</v>
      </c>
    </row>
    <row r="72" spans="1:16" ht="20.100000000000001" customHeight="1" x14ac:dyDescent="0.25">
      <c r="A72" s="38" t="s">
        <v>159</v>
      </c>
      <c r="B72" s="19">
        <v>17736.010000000006</v>
      </c>
      <c r="C72" s="140">
        <v>27088</v>
      </c>
      <c r="D72" s="247">
        <f t="shared" si="66"/>
        <v>3.9048289624893366E-2</v>
      </c>
      <c r="E72" s="215">
        <f t="shared" si="63"/>
        <v>6.0038353798341271E-2</v>
      </c>
      <c r="F72" s="52">
        <f t="shared" si="59"/>
        <v>0.52728826833092624</v>
      </c>
      <c r="H72" s="19">
        <v>5070.5620000000026</v>
      </c>
      <c r="I72" s="140">
        <v>6698.4730000000018</v>
      </c>
      <c r="J72" s="262">
        <f t="shared" si="64"/>
        <v>4.147367120284904E-2</v>
      </c>
      <c r="K72" s="215">
        <f t="shared" si="65"/>
        <v>5.7180633988065152E-2</v>
      </c>
      <c r="L72" s="52">
        <f t="shared" si="60"/>
        <v>0.32105139430303747</v>
      </c>
      <c r="N72" s="40">
        <f t="shared" si="61"/>
        <v>2.8589079505480663</v>
      </c>
      <c r="O72" s="143">
        <f t="shared" si="62"/>
        <v>2.472856246308329</v>
      </c>
      <c r="P72" s="52">
        <f t="shared" ref="P72:P76" si="67">(O72-N72)/N72</f>
        <v>-0.13503467439926822</v>
      </c>
    </row>
    <row r="73" spans="1:16" ht="20.100000000000001" customHeight="1" x14ac:dyDescent="0.25">
      <c r="A73" s="38" t="s">
        <v>167</v>
      </c>
      <c r="B73" s="19">
        <v>17146.189999999999</v>
      </c>
      <c r="C73" s="140">
        <v>17447.659999999996</v>
      </c>
      <c r="D73" s="247">
        <f t="shared" si="66"/>
        <v>3.7749718966297953E-2</v>
      </c>
      <c r="E73" s="215">
        <f t="shared" si="63"/>
        <v>3.8671322505654415E-2</v>
      </c>
      <c r="F73" s="52">
        <f t="shared" si="59"/>
        <v>1.7582331701678187E-2</v>
      </c>
      <c r="H73" s="19">
        <v>6010.0010000000002</v>
      </c>
      <c r="I73" s="140">
        <v>5939.7710000000006</v>
      </c>
      <c r="J73" s="262">
        <f t="shared" si="64"/>
        <v>4.9157628957656727E-2</v>
      </c>
      <c r="K73" s="215">
        <f t="shared" si="65"/>
        <v>5.0704074126136464E-2</v>
      </c>
      <c r="L73" s="52">
        <f t="shared" si="60"/>
        <v>-1.1685522182109382E-2</v>
      </c>
      <c r="N73" s="40">
        <f t="shared" ref="N73" si="68">(H73/B73)*10</f>
        <v>3.5051524566098946</v>
      </c>
      <c r="O73" s="143">
        <f t="shared" ref="O73" si="69">(I73/C73)*10</f>
        <v>3.4043367420043729</v>
      </c>
      <c r="P73" s="52">
        <f t="shared" ref="P73" si="70">(O73-N73)/N73</f>
        <v>-2.8762148252754877E-2</v>
      </c>
    </row>
    <row r="74" spans="1:16" ht="20.100000000000001" customHeight="1" x14ac:dyDescent="0.25">
      <c r="A74" s="38" t="s">
        <v>171</v>
      </c>
      <c r="B74" s="19">
        <v>21557.35</v>
      </c>
      <c r="C74" s="140">
        <v>20808.099999999991</v>
      </c>
      <c r="D74" s="247">
        <f t="shared" si="66"/>
        <v>4.7461500435847445E-2</v>
      </c>
      <c r="E74" s="215">
        <f t="shared" si="63"/>
        <v>4.6119465064650936E-2</v>
      </c>
      <c r="F74" s="52">
        <f t="shared" si="59"/>
        <v>-3.4756127260540247E-2</v>
      </c>
      <c r="H74" s="19">
        <v>4939.6680000000006</v>
      </c>
      <c r="I74" s="140">
        <v>4978.7440000000006</v>
      </c>
      <c r="J74" s="262">
        <f t="shared" si="64"/>
        <v>4.0403049303654077E-2</v>
      </c>
      <c r="K74" s="215">
        <f t="shared" si="65"/>
        <v>4.2500393505247452E-2</v>
      </c>
      <c r="L74" s="52">
        <f t="shared" si="60"/>
        <v>7.9106531046216101E-3</v>
      </c>
      <c r="N74" s="40">
        <f t="shared" si="61"/>
        <v>2.2914078029071296</v>
      </c>
      <c r="O74" s="143">
        <f t="shared" si="62"/>
        <v>2.39269515236855</v>
      </c>
      <c r="P74" s="52">
        <f t="shared" si="67"/>
        <v>4.4203109255766787E-2</v>
      </c>
    </row>
    <row r="75" spans="1:16" ht="20.100000000000001" customHeight="1" x14ac:dyDescent="0.25">
      <c r="A75" s="38" t="s">
        <v>165</v>
      </c>
      <c r="B75" s="19">
        <v>22664.17</v>
      </c>
      <c r="C75" s="140">
        <v>16163.2</v>
      </c>
      <c r="D75" s="247">
        <f t="shared" si="66"/>
        <v>4.9898318408019567E-2</v>
      </c>
      <c r="E75" s="215">
        <f t="shared" si="63"/>
        <v>3.5824421150079361E-2</v>
      </c>
      <c r="F75" s="52">
        <f t="shared" si="59"/>
        <v>-0.2868390944826128</v>
      </c>
      <c r="H75" s="19">
        <v>6215.42</v>
      </c>
      <c r="I75" s="140">
        <v>4040.5940000000001</v>
      </c>
      <c r="J75" s="262">
        <f t="shared" si="64"/>
        <v>5.0837813533807855E-2</v>
      </c>
      <c r="K75" s="215">
        <f t="shared" si="65"/>
        <v>3.4491999386781443E-2</v>
      </c>
      <c r="L75" s="52">
        <f t="shared" si="60"/>
        <v>-0.34990813171113133</v>
      </c>
      <c r="N75" s="40">
        <f t="shared" si="61"/>
        <v>2.7423991260213807</v>
      </c>
      <c r="O75" s="143">
        <f t="shared" si="62"/>
        <v>2.4998725499901009</v>
      </c>
      <c r="P75" s="52">
        <f t="shared" si="67"/>
        <v>-8.8435915009618837E-2</v>
      </c>
    </row>
    <row r="76" spans="1:16" ht="20.100000000000001" customHeight="1" x14ac:dyDescent="0.25">
      <c r="A76" s="38" t="s">
        <v>220</v>
      </c>
      <c r="B76" s="19">
        <v>12027.519999999997</v>
      </c>
      <c r="C76" s="140">
        <v>12391.420000000002</v>
      </c>
      <c r="D76" s="247">
        <f t="shared" si="66"/>
        <v>2.6480255955493776E-2</v>
      </c>
      <c r="E76" s="215">
        <f t="shared" si="63"/>
        <v>2.7464576861482654E-2</v>
      </c>
      <c r="F76" s="52">
        <f t="shared" si="59"/>
        <v>3.0255613792369931E-2</v>
      </c>
      <c r="H76" s="19">
        <v>2629.1860000000001</v>
      </c>
      <c r="I76" s="140">
        <v>2691.97</v>
      </c>
      <c r="J76" s="262">
        <f t="shared" si="64"/>
        <v>2.1504913201955484E-2</v>
      </c>
      <c r="K76" s="215">
        <f t="shared" si="65"/>
        <v>2.2979647940187517E-2</v>
      </c>
      <c r="L76" s="52">
        <f t="shared" si="60"/>
        <v>2.3879634228996978E-2</v>
      </c>
      <c r="N76" s="40">
        <f t="shared" si="61"/>
        <v>2.1859751636247546</v>
      </c>
      <c r="O76" s="143">
        <f t="shared" si="62"/>
        <v>2.172446741374273</v>
      </c>
      <c r="P76" s="52">
        <f t="shared" si="67"/>
        <v>-6.18873557010091E-3</v>
      </c>
    </row>
    <row r="77" spans="1:16" ht="20.100000000000001" customHeight="1" x14ac:dyDescent="0.25">
      <c r="A77" s="38" t="s">
        <v>196</v>
      </c>
      <c r="B77" s="19">
        <v>4862.87</v>
      </c>
      <c r="C77" s="140">
        <v>5962.97</v>
      </c>
      <c r="D77" s="247">
        <f t="shared" si="66"/>
        <v>1.0706283779057699E-2</v>
      </c>
      <c r="E77" s="215">
        <f t="shared" si="63"/>
        <v>1.3216439107682186E-2</v>
      </c>
      <c r="F77" s="52">
        <f t="shared" ref="F77:F80" si="71">(C77-B77)/B77</f>
        <v>0.22622443125150382</v>
      </c>
      <c r="H77" s="19">
        <v>1379.6120000000003</v>
      </c>
      <c r="I77" s="140">
        <v>1687.2250000000004</v>
      </c>
      <c r="J77" s="262">
        <f t="shared" si="64"/>
        <v>1.1284266808196991E-2</v>
      </c>
      <c r="K77" s="215">
        <f t="shared" si="65"/>
        <v>1.4402774360740608E-2</v>
      </c>
      <c r="L77" s="52">
        <f t="shared" ref="L77:L80" si="72">(I77-H77)/H77</f>
        <v>0.22297066131637011</v>
      </c>
      <c r="N77" s="40">
        <f t="shared" si="61"/>
        <v>2.8370324520293577</v>
      </c>
      <c r="O77" s="143">
        <f t="shared" si="62"/>
        <v>2.8295044248084436</v>
      </c>
      <c r="P77" s="52">
        <f t="shared" ref="P77:P80" si="73">(O77-N77)/N77</f>
        <v>-2.6534864680625332E-3</v>
      </c>
    </row>
    <row r="78" spans="1:16" ht="20.100000000000001" customHeight="1" x14ac:dyDescent="0.25">
      <c r="A78" s="38" t="s">
        <v>175</v>
      </c>
      <c r="B78" s="19">
        <v>4946.760000000002</v>
      </c>
      <c r="C78" s="140">
        <v>4320.1500000000005</v>
      </c>
      <c r="D78" s="247">
        <f t="shared" si="66"/>
        <v>1.0890979266748131E-2</v>
      </c>
      <c r="E78" s="215">
        <f t="shared" si="63"/>
        <v>9.5752618931594837E-3</v>
      </c>
      <c r="F78" s="52">
        <f t="shared" si="71"/>
        <v>-0.12667079057807559</v>
      </c>
      <c r="H78" s="19">
        <v>1686.875</v>
      </c>
      <c r="I78" s="140">
        <v>1651.1620000000007</v>
      </c>
      <c r="J78" s="262">
        <f t="shared" si="64"/>
        <v>1.3797464484273329E-2</v>
      </c>
      <c r="K78" s="215">
        <f t="shared" si="65"/>
        <v>1.4094927303133364E-2</v>
      </c>
      <c r="L78" s="52">
        <f t="shared" si="72"/>
        <v>-2.117110040755793E-2</v>
      </c>
      <c r="N78" s="40">
        <f t="shared" si="61"/>
        <v>3.4100603223119763</v>
      </c>
      <c r="O78" s="143">
        <f t="shared" si="62"/>
        <v>3.822001550872077</v>
      </c>
      <c r="P78" s="52">
        <f t="shared" si="73"/>
        <v>0.12080174238114649</v>
      </c>
    </row>
    <row r="79" spans="1:16" ht="20.100000000000001" customHeight="1" x14ac:dyDescent="0.25">
      <c r="A79" s="38" t="s">
        <v>178</v>
      </c>
      <c r="B79" s="19">
        <v>6563.4799999999987</v>
      </c>
      <c r="C79" s="140">
        <v>6873.7099999999991</v>
      </c>
      <c r="D79" s="247">
        <f t="shared" si="66"/>
        <v>1.4450412916275699E-2</v>
      </c>
      <c r="E79" s="215">
        <f t="shared" si="63"/>
        <v>1.5235020410779546E-2</v>
      </c>
      <c r="F79" s="52">
        <f t="shared" si="71"/>
        <v>4.7266084455197629E-2</v>
      </c>
      <c r="H79" s="19">
        <v>1460.6559999999997</v>
      </c>
      <c r="I79" s="140">
        <v>1611.3719999999998</v>
      </c>
      <c r="J79" s="262">
        <f t="shared" si="64"/>
        <v>1.1947150371984135E-2</v>
      </c>
      <c r="K79" s="215">
        <f t="shared" si="65"/>
        <v>1.3755265200086122E-2</v>
      </c>
      <c r="L79" s="52">
        <f t="shared" si="72"/>
        <v>0.10318377496138731</v>
      </c>
      <c r="N79" s="40">
        <f t="shared" si="61"/>
        <v>2.2254291930500285</v>
      </c>
      <c r="O79" s="143">
        <f t="shared" si="62"/>
        <v>2.3442536854187916</v>
      </c>
      <c r="P79" s="52">
        <f t="shared" si="73"/>
        <v>5.3393966763736936E-2</v>
      </c>
    </row>
    <row r="80" spans="1:16" ht="20.100000000000001" customHeight="1" x14ac:dyDescent="0.25">
      <c r="A80" s="38" t="s">
        <v>192</v>
      </c>
      <c r="B80" s="19">
        <v>6471.89</v>
      </c>
      <c r="C80" s="140">
        <v>6238.79</v>
      </c>
      <c r="D80" s="247">
        <f t="shared" si="66"/>
        <v>1.4248764809021366E-2</v>
      </c>
      <c r="E80" s="215">
        <f t="shared" si="63"/>
        <v>1.3827771754782692E-2</v>
      </c>
      <c r="F80" s="52">
        <f t="shared" si="71"/>
        <v>-3.6017299428760433E-2</v>
      </c>
      <c r="H80" s="19">
        <v>1541.8050000000003</v>
      </c>
      <c r="I80" s="140">
        <v>1489.354</v>
      </c>
      <c r="J80" s="262">
        <f t="shared" si="64"/>
        <v>1.2610892762756601E-2</v>
      </c>
      <c r="K80" s="215">
        <f t="shared" si="65"/>
        <v>1.2713674587127658E-2</v>
      </c>
      <c r="L80" s="52">
        <f t="shared" si="72"/>
        <v>-3.4019217735057443E-2</v>
      </c>
      <c r="N80" s="40">
        <f t="shared" si="61"/>
        <v>2.3823102679433679</v>
      </c>
      <c r="O80" s="143">
        <f t="shared" si="62"/>
        <v>2.3872481683146893</v>
      </c>
      <c r="P80" s="52">
        <f t="shared" si="73"/>
        <v>2.0727360486022355E-3</v>
      </c>
    </row>
    <row r="81" spans="1:16" ht="20.100000000000001" customHeight="1" x14ac:dyDescent="0.25">
      <c r="A81" s="38" t="s">
        <v>170</v>
      </c>
      <c r="B81" s="19">
        <v>696.49999999999989</v>
      </c>
      <c r="C81" s="140">
        <v>808.7299999999999</v>
      </c>
      <c r="D81" s="247">
        <f t="shared" si="66"/>
        <v>1.5334414969171879E-3</v>
      </c>
      <c r="E81" s="215">
        <f t="shared" si="63"/>
        <v>1.7924844162482477E-3</v>
      </c>
      <c r="F81" s="52">
        <f t="shared" ref="F81:F94" si="74">(C81-B81)/B81</f>
        <v>0.16113424264178039</v>
      </c>
      <c r="H81" s="19">
        <v>1339.5010000000002</v>
      </c>
      <c r="I81" s="140">
        <v>1442.7520000000002</v>
      </c>
      <c r="J81" s="262">
        <f t="shared" si="64"/>
        <v>1.0956186720503067E-2</v>
      </c>
      <c r="K81" s="215">
        <f t="shared" si="65"/>
        <v>1.2315862741784428E-2</v>
      </c>
      <c r="L81" s="52">
        <f t="shared" ref="L81:L94" si="75">(I81-H81)/H81</f>
        <v>7.708168937537184E-2</v>
      </c>
      <c r="N81" s="40">
        <f t="shared" si="61"/>
        <v>19.231888011486006</v>
      </c>
      <c r="O81" s="143">
        <f t="shared" si="62"/>
        <v>17.839724011722087</v>
      </c>
      <c r="P81" s="52">
        <f t="shared" ref="P81:P87" si="76">(O81-N81)/N81</f>
        <v>-7.2388316681777004E-2</v>
      </c>
    </row>
    <row r="82" spans="1:16" ht="20.100000000000001" customHeight="1" x14ac:dyDescent="0.25">
      <c r="A82" s="38" t="s">
        <v>179</v>
      </c>
      <c r="B82" s="19">
        <v>5555.42</v>
      </c>
      <c r="C82" s="140">
        <v>3997.9699999999993</v>
      </c>
      <c r="D82" s="247">
        <f t="shared" si="66"/>
        <v>1.2231028802302493E-2</v>
      </c>
      <c r="E82" s="215">
        <f t="shared" si="63"/>
        <v>8.8611760681908749E-3</v>
      </c>
      <c r="F82" s="52">
        <f t="shared" si="74"/>
        <v>-0.28034784048730804</v>
      </c>
      <c r="H82" s="19">
        <v>1901.6189999999999</v>
      </c>
      <c r="I82" s="140">
        <v>1240.4079999999999</v>
      </c>
      <c r="J82" s="262">
        <f t="shared" si="64"/>
        <v>1.5553921076024815E-2</v>
      </c>
      <c r="K82" s="215">
        <f t="shared" si="65"/>
        <v>1.058857979182239E-2</v>
      </c>
      <c r="L82" s="52">
        <f t="shared" si="75"/>
        <v>-0.34770950437495629</v>
      </c>
      <c r="N82" s="40">
        <f t="shared" si="61"/>
        <v>3.4229977211443958</v>
      </c>
      <c r="O82" s="143">
        <f t="shared" si="62"/>
        <v>3.102594566742622</v>
      </c>
      <c r="P82" s="52">
        <f t="shared" si="76"/>
        <v>-9.3603087265467066E-2</v>
      </c>
    </row>
    <row r="83" spans="1:16" ht="20.100000000000001" customHeight="1" x14ac:dyDescent="0.25">
      <c r="A83" s="38" t="s">
        <v>193</v>
      </c>
      <c r="B83" s="19">
        <v>3596.6600000000003</v>
      </c>
      <c r="C83" s="140">
        <v>3727.5199999999995</v>
      </c>
      <c r="D83" s="247">
        <f t="shared" si="66"/>
        <v>7.9185465819126694E-3</v>
      </c>
      <c r="E83" s="215">
        <f t="shared" si="63"/>
        <v>8.2617455903127961E-3</v>
      </c>
      <c r="F83" s="52">
        <f t="shared" si="74"/>
        <v>3.6383756040326079E-2</v>
      </c>
      <c r="H83" s="19">
        <v>919.94800000000009</v>
      </c>
      <c r="I83" s="140">
        <v>996.36000000000024</v>
      </c>
      <c r="J83" s="262">
        <f t="shared" si="64"/>
        <v>7.5245349284198777E-3</v>
      </c>
      <c r="K83" s="215">
        <f t="shared" si="65"/>
        <v>8.505296129483331E-3</v>
      </c>
      <c r="L83" s="52">
        <f t="shared" si="75"/>
        <v>8.306121650354166E-2</v>
      </c>
      <c r="N83" s="40">
        <f t="shared" si="61"/>
        <v>2.5577841664210683</v>
      </c>
      <c r="O83" s="143">
        <f t="shared" si="62"/>
        <v>2.6729836459630008</v>
      </c>
      <c r="P83" s="52">
        <f t="shared" si="76"/>
        <v>4.5038780462513833E-2</v>
      </c>
    </row>
    <row r="84" spans="1:16" ht="20.100000000000001" customHeight="1" x14ac:dyDescent="0.25">
      <c r="A84" s="38" t="s">
        <v>194</v>
      </c>
      <c r="B84" s="19">
        <v>3766.4599999999996</v>
      </c>
      <c r="C84" s="140">
        <v>2555.14</v>
      </c>
      <c r="D84" s="247">
        <f t="shared" si="66"/>
        <v>8.2923848678804202E-3</v>
      </c>
      <c r="E84" s="215">
        <f t="shared" si="63"/>
        <v>5.6632604594024551E-3</v>
      </c>
      <c r="F84" s="52">
        <f t="shared" si="74"/>
        <v>-0.32160702622621767</v>
      </c>
      <c r="H84" s="19">
        <v>1662.3519999999996</v>
      </c>
      <c r="I84" s="140">
        <v>827.22699999999998</v>
      </c>
      <c r="J84" s="262">
        <f t="shared" si="64"/>
        <v>1.3596883397027479E-2</v>
      </c>
      <c r="K84" s="215">
        <f t="shared" si="65"/>
        <v>7.0615145141355584E-3</v>
      </c>
      <c r="L84" s="52">
        <f t="shared" si="75"/>
        <v>-0.50237554982338273</v>
      </c>
      <c r="N84" s="40">
        <f t="shared" ref="N84" si="77">(H84/B84)*10</f>
        <v>4.413566054066683</v>
      </c>
      <c r="O84" s="143">
        <f t="shared" ref="O84" si="78">(I84/C84)*10</f>
        <v>3.2375016633139477</v>
      </c>
      <c r="P84" s="52">
        <f t="shared" ref="P84" si="79">(O84-N84)/N84</f>
        <v>-0.26646579576374602</v>
      </c>
    </row>
    <row r="85" spans="1:16" ht="20.100000000000001" customHeight="1" x14ac:dyDescent="0.25">
      <c r="A85" s="38" t="s">
        <v>197</v>
      </c>
      <c r="B85" s="19">
        <v>3374.360000000001</v>
      </c>
      <c r="C85" s="140">
        <v>3518.9700000000003</v>
      </c>
      <c r="D85" s="247">
        <f t="shared" si="66"/>
        <v>7.4291222534637255E-3</v>
      </c>
      <c r="E85" s="215">
        <f t="shared" si="63"/>
        <v>7.7995114392258201E-3</v>
      </c>
      <c r="F85" s="52">
        <f t="shared" si="74"/>
        <v>4.2855534086463559E-2</v>
      </c>
      <c r="H85" s="19">
        <v>634.43500000000006</v>
      </c>
      <c r="I85" s="140">
        <v>817.12600000000009</v>
      </c>
      <c r="J85" s="262">
        <f t="shared" si="64"/>
        <v>5.1892371278725157E-3</v>
      </c>
      <c r="K85" s="215">
        <f t="shared" si="65"/>
        <v>6.9752886558073334E-3</v>
      </c>
      <c r="L85" s="52">
        <f t="shared" si="75"/>
        <v>0.28795857731682523</v>
      </c>
      <c r="N85" s="40">
        <f t="shared" si="61"/>
        <v>1.8801639421994092</v>
      </c>
      <c r="O85" s="143">
        <f t="shared" si="62"/>
        <v>2.3220601482820258</v>
      </c>
      <c r="P85" s="52">
        <f t="shared" si="76"/>
        <v>0.23503067799805158</v>
      </c>
    </row>
    <row r="86" spans="1:16" ht="20.100000000000001" customHeight="1" x14ac:dyDescent="0.25">
      <c r="A86" s="38" t="s">
        <v>190</v>
      </c>
      <c r="B86" s="19">
        <v>3074.1700000000005</v>
      </c>
      <c r="C86" s="140">
        <v>3229.67</v>
      </c>
      <c r="D86" s="247">
        <f t="shared" si="66"/>
        <v>6.7682122707507734E-3</v>
      </c>
      <c r="E86" s="215">
        <f t="shared" si="63"/>
        <v>7.1583014660325187E-3</v>
      </c>
      <c r="F86" s="52">
        <f t="shared" si="74"/>
        <v>5.0582758923546689E-2</v>
      </c>
      <c r="H86" s="19">
        <v>709.39499999999987</v>
      </c>
      <c r="I86" s="140">
        <v>770.73300000000006</v>
      </c>
      <c r="J86" s="262">
        <f t="shared" si="64"/>
        <v>5.802357802339282E-3</v>
      </c>
      <c r="K86" s="215">
        <f t="shared" si="65"/>
        <v>6.5792609114828727E-3</v>
      </c>
      <c r="L86" s="52">
        <f t="shared" si="75"/>
        <v>8.6465227412090867E-2</v>
      </c>
      <c r="N86" s="40">
        <f t="shared" si="61"/>
        <v>2.3075984737343731</v>
      </c>
      <c r="O86" s="143">
        <f t="shared" si="62"/>
        <v>2.3864140918422008</v>
      </c>
      <c r="P86" s="52">
        <f t="shared" si="76"/>
        <v>3.415482329570136E-2</v>
      </c>
    </row>
    <row r="87" spans="1:16" ht="20.100000000000001" customHeight="1" x14ac:dyDescent="0.25">
      <c r="A87" s="38" t="s">
        <v>223</v>
      </c>
      <c r="B87" s="19">
        <v>1262.3699999999997</v>
      </c>
      <c r="C87" s="140">
        <v>2664.8400000000006</v>
      </c>
      <c r="D87" s="247">
        <f t="shared" si="66"/>
        <v>2.7792829037521184E-3</v>
      </c>
      <c r="E87" s="215">
        <f t="shared" si="63"/>
        <v>5.9064016072051017E-3</v>
      </c>
      <c r="F87" s="52">
        <f t="shared" si="74"/>
        <v>1.1109817248508769</v>
      </c>
      <c r="H87" s="19">
        <v>338.81399999999996</v>
      </c>
      <c r="I87" s="140">
        <v>701.96799999999996</v>
      </c>
      <c r="J87" s="262">
        <f t="shared" si="64"/>
        <v>2.771262916205755E-3</v>
      </c>
      <c r="K87" s="215">
        <f t="shared" si="65"/>
        <v>5.9922575308333868E-3</v>
      </c>
      <c r="L87" s="52">
        <f t="shared" si="75"/>
        <v>1.0718388260225375</v>
      </c>
      <c r="N87" s="40">
        <f t="shared" si="61"/>
        <v>2.683951614819744</v>
      </c>
      <c r="O87" s="143">
        <f t="shared" si="62"/>
        <v>2.6341844163251822</v>
      </c>
      <c r="P87" s="52">
        <f t="shared" si="76"/>
        <v>-1.8542509566777041E-2</v>
      </c>
    </row>
    <row r="88" spans="1:16" ht="20.100000000000001" customHeight="1" x14ac:dyDescent="0.25">
      <c r="A88" s="38" t="s">
        <v>201</v>
      </c>
      <c r="B88" s="19">
        <v>3108.0000000000005</v>
      </c>
      <c r="C88" s="140">
        <v>2930.08</v>
      </c>
      <c r="D88" s="247">
        <f t="shared" si="66"/>
        <v>6.8426937148867509E-3</v>
      </c>
      <c r="E88" s="215">
        <f t="shared" si="63"/>
        <v>6.4942845428766901E-3</v>
      </c>
      <c r="F88" s="52">
        <f t="shared" si="74"/>
        <v>-5.7245817245817406E-2</v>
      </c>
      <c r="H88" s="19">
        <v>684.03699999999992</v>
      </c>
      <c r="I88" s="140">
        <v>629.226</v>
      </c>
      <c r="J88" s="262">
        <f t="shared" ref="J88" si="80">H88/$H$96</f>
        <v>5.594946995734049E-3</v>
      </c>
      <c r="K88" s="215">
        <f t="shared" ref="K88" si="81">I88/$I$96</f>
        <v>5.3713050126161996E-3</v>
      </c>
      <c r="L88" s="52">
        <f t="shared" si="75"/>
        <v>-8.0128706488099222E-2</v>
      </c>
      <c r="N88" s="40">
        <f t="shared" ref="N88:N92" si="82">(H88/B88)*10</f>
        <v>2.2008912483912479</v>
      </c>
      <c r="O88" s="143">
        <f t="shared" ref="O88:O92" si="83">(I88/C88)*10</f>
        <v>2.1474703762354612</v>
      </c>
      <c r="P88" s="52">
        <f t="shared" ref="P88:P92" si="84">(O88-N88)/N88</f>
        <v>-2.4272381561258407E-2</v>
      </c>
    </row>
    <row r="89" spans="1:16" ht="20.100000000000001" customHeight="1" x14ac:dyDescent="0.25">
      <c r="A89" s="38" t="s">
        <v>208</v>
      </c>
      <c r="B89" s="19">
        <v>2093.0500000000002</v>
      </c>
      <c r="C89" s="140">
        <v>2944.61</v>
      </c>
      <c r="D89" s="247">
        <f t="shared" si="66"/>
        <v>4.6081403088621981E-3</v>
      </c>
      <c r="E89" s="215">
        <f t="shared" si="63"/>
        <v>6.5264891087615812E-3</v>
      </c>
      <c r="F89" s="52">
        <f t="shared" si="74"/>
        <v>0.40685124578963705</v>
      </c>
      <c r="H89" s="19">
        <v>322.274</v>
      </c>
      <c r="I89" s="140">
        <v>464.09699999999992</v>
      </c>
      <c r="J89" s="262">
        <f t="shared" si="64"/>
        <v>2.6359772177575115E-3</v>
      </c>
      <c r="K89" s="215">
        <f t="shared" si="65"/>
        <v>3.9617030167859247E-3</v>
      </c>
      <c r="L89" s="52">
        <f t="shared" si="75"/>
        <v>0.4400696301904588</v>
      </c>
      <c r="N89" s="40">
        <f t="shared" si="82"/>
        <v>1.5397338811781849</v>
      </c>
      <c r="O89" s="143">
        <f t="shared" si="83"/>
        <v>1.57608987268263</v>
      </c>
      <c r="P89" s="52">
        <f t="shared" si="84"/>
        <v>2.3611866926397686E-2</v>
      </c>
    </row>
    <row r="90" spans="1:16" ht="20.100000000000001" customHeight="1" x14ac:dyDescent="0.25">
      <c r="A90" s="38" t="s">
        <v>176</v>
      </c>
      <c r="B90" s="19">
        <v>907.31000000000006</v>
      </c>
      <c r="C90" s="140">
        <v>1914.4099999999999</v>
      </c>
      <c r="D90" s="247">
        <f t="shared" si="66"/>
        <v>1.9975689943545357E-3</v>
      </c>
      <c r="E90" s="215">
        <f t="shared" si="63"/>
        <v>4.2431344098893421E-3</v>
      </c>
      <c r="F90" s="52">
        <f t="shared" si="74"/>
        <v>1.1099844595562705</v>
      </c>
      <c r="H90" s="19">
        <v>213.876</v>
      </c>
      <c r="I90" s="140">
        <v>408.71699999999993</v>
      </c>
      <c r="J90" s="262">
        <f t="shared" si="64"/>
        <v>1.7493569553395732E-3</v>
      </c>
      <c r="K90" s="215">
        <f t="shared" si="65"/>
        <v>3.4889589286543387E-3</v>
      </c>
      <c r="L90" s="52">
        <f t="shared" si="75"/>
        <v>0.91099983167816823</v>
      </c>
      <c r="N90" s="40">
        <f t="shared" si="82"/>
        <v>2.3572538603123521</v>
      </c>
      <c r="O90" s="143">
        <f t="shared" si="83"/>
        <v>2.1349501935322106</v>
      </c>
      <c r="P90" s="52">
        <f t="shared" si="84"/>
        <v>-9.430620542103374E-2</v>
      </c>
    </row>
    <row r="91" spans="1:16" ht="20.100000000000001" customHeight="1" x14ac:dyDescent="0.25">
      <c r="A91" s="38" t="s">
        <v>224</v>
      </c>
      <c r="B91" s="19">
        <v>997.12</v>
      </c>
      <c r="C91" s="140">
        <v>1762.47</v>
      </c>
      <c r="D91" s="247">
        <f t="shared" si="66"/>
        <v>2.1952981843590333E-3</v>
      </c>
      <c r="E91" s="215">
        <f t="shared" si="63"/>
        <v>3.9063717298790076E-3</v>
      </c>
      <c r="F91" s="52">
        <f t="shared" si="74"/>
        <v>0.76756057445442882</v>
      </c>
      <c r="H91" s="19">
        <v>178.036</v>
      </c>
      <c r="I91" s="140">
        <v>393.53100000000001</v>
      </c>
      <c r="J91" s="262">
        <f t="shared" si="64"/>
        <v>1.4562106776863054E-3</v>
      </c>
      <c r="K91" s="215">
        <f t="shared" si="65"/>
        <v>3.359325636448376E-3</v>
      </c>
      <c r="L91" s="52">
        <f t="shared" si="75"/>
        <v>1.2104012671594508</v>
      </c>
      <c r="N91" s="40">
        <f t="shared" si="82"/>
        <v>1.7855022464698331</v>
      </c>
      <c r="O91" s="143">
        <f t="shared" si="83"/>
        <v>2.2328380057532895</v>
      </c>
      <c r="P91" s="52">
        <f t="shared" si="84"/>
        <v>0.25053777454937204</v>
      </c>
    </row>
    <row r="92" spans="1:16" ht="20.100000000000001" customHeight="1" x14ac:dyDescent="0.25">
      <c r="A92" s="38" t="s">
        <v>225</v>
      </c>
      <c r="B92" s="19">
        <v>1487</v>
      </c>
      <c r="C92" s="140">
        <v>1518.0399999999997</v>
      </c>
      <c r="D92" s="247">
        <f t="shared" si="66"/>
        <v>3.2738370508483259E-3</v>
      </c>
      <c r="E92" s="215">
        <f t="shared" si="63"/>
        <v>3.3646124704678816E-3</v>
      </c>
      <c r="F92" s="52">
        <f t="shared" si="74"/>
        <v>2.0874243443173998E-2</v>
      </c>
      <c r="H92" s="19">
        <v>380.73900000000003</v>
      </c>
      <c r="I92" s="140">
        <v>351.47</v>
      </c>
      <c r="J92" s="262">
        <f t="shared" si="64"/>
        <v>3.1141802624840269E-3</v>
      </c>
      <c r="K92" s="215">
        <f t="shared" si="65"/>
        <v>3.0002774405129729E-3</v>
      </c>
      <c r="L92" s="52">
        <f t="shared" si="75"/>
        <v>-7.687418415239837E-2</v>
      </c>
      <c r="N92" s="40">
        <f t="shared" si="82"/>
        <v>2.5604505716207133</v>
      </c>
      <c r="O92" s="143">
        <f t="shared" si="83"/>
        <v>2.3152881347000083</v>
      </c>
      <c r="P92" s="52">
        <f t="shared" si="84"/>
        <v>-9.5749724535991412E-2</v>
      </c>
    </row>
    <row r="93" spans="1:16" ht="20.100000000000001" customHeight="1" x14ac:dyDescent="0.25">
      <c r="A93" s="38" t="s">
        <v>198</v>
      </c>
      <c r="B93" s="19">
        <v>1186.0899999999999</v>
      </c>
      <c r="C93" s="140">
        <v>1317.6100000000001</v>
      </c>
      <c r="D93" s="247">
        <f t="shared" si="66"/>
        <v>2.6113418881242036E-3</v>
      </c>
      <c r="E93" s="215">
        <f t="shared" si="63"/>
        <v>2.9203756404397687E-3</v>
      </c>
      <c r="F93" s="52">
        <f t="shared" si="74"/>
        <v>0.11088534596868721</v>
      </c>
      <c r="H93" s="19">
        <v>307.59700000000004</v>
      </c>
      <c r="I93" s="140">
        <v>327.86799999999999</v>
      </c>
      <c r="J93" s="262">
        <f t="shared" si="64"/>
        <v>2.5159295638200953E-3</v>
      </c>
      <c r="K93" s="215">
        <f t="shared" si="65"/>
        <v>2.798802070919587E-3</v>
      </c>
      <c r="L93" s="52">
        <f t="shared" si="75"/>
        <v>6.5901162885203549E-2</v>
      </c>
      <c r="N93" s="40">
        <f t="shared" ref="N93" si="85">(H93/B93)*10</f>
        <v>2.5933698117343544</v>
      </c>
      <c r="O93" s="143">
        <f t="shared" ref="O93" si="86">(I93/C93)*10</f>
        <v>2.4883539135252462</v>
      </c>
      <c r="P93" s="52">
        <f t="shared" ref="P93" si="87">(O93-N93)/N93</f>
        <v>-4.0493992693960354E-2</v>
      </c>
    </row>
    <row r="94" spans="1:16" ht="20.100000000000001" customHeight="1" x14ac:dyDescent="0.25">
      <c r="A94" s="38" t="s">
        <v>191</v>
      </c>
      <c r="B94" s="19">
        <v>740.04</v>
      </c>
      <c r="C94" s="140">
        <v>1061.6699999999998</v>
      </c>
      <c r="D94" s="247">
        <f t="shared" si="66"/>
        <v>1.6293008548149261E-3</v>
      </c>
      <c r="E94" s="215">
        <f t="shared" si="63"/>
        <v>2.3531054000695867E-3</v>
      </c>
      <c r="F94" s="52">
        <f t="shared" si="74"/>
        <v>0.43461164261391261</v>
      </c>
      <c r="H94" s="19">
        <v>262.69799999999998</v>
      </c>
      <c r="I94" s="140">
        <v>292.41499999999996</v>
      </c>
      <c r="J94" s="262">
        <f t="shared" si="64"/>
        <v>2.1486869655959299E-3</v>
      </c>
      <c r="K94" s="215">
        <f t="shared" si="65"/>
        <v>2.4961621981039656E-3</v>
      </c>
      <c r="L94" s="52">
        <f t="shared" si="75"/>
        <v>0.11312229251840511</v>
      </c>
      <c r="N94" s="40">
        <f t="shared" ref="N94" si="88">(H94/B94)*10</f>
        <v>3.5497810929138964</v>
      </c>
      <c r="O94" s="143">
        <f t="shared" ref="O94" si="89">(I94/C94)*10</f>
        <v>2.7542927651718516</v>
      </c>
      <c r="P94" s="52">
        <f t="shared" ref="P94" si="90">(O94-N94)/N94</f>
        <v>-0.22409503767147937</v>
      </c>
    </row>
    <row r="95" spans="1:16" ht="20.100000000000001" customHeight="1" thickBot="1" x14ac:dyDescent="0.3">
      <c r="A95" s="8" t="s">
        <v>17</v>
      </c>
      <c r="B95" s="19">
        <f>B96-SUM(B68:B94)</f>
        <v>8966.6200000000536</v>
      </c>
      <c r="C95" s="140">
        <f>C96-SUM(C68:C94)</f>
        <v>8441.0200000000768</v>
      </c>
      <c r="D95" s="247">
        <f t="shared" si="66"/>
        <v>1.9741259433004567E-2</v>
      </c>
      <c r="E95" s="215">
        <f t="shared" si="63"/>
        <v>1.8708835837968077E-2</v>
      </c>
      <c r="F95" s="52">
        <f>(C95-B95)/B95</f>
        <v>-5.8617405443742859E-2</v>
      </c>
      <c r="H95" s="19">
        <f>H96-SUM(H68:H94)</f>
        <v>2885.4980000000069</v>
      </c>
      <c r="I95" s="140">
        <f>I96-SUM(I68:I94)</f>
        <v>2491.4699999999721</v>
      </c>
      <c r="J95" s="263">
        <f t="shared" si="64"/>
        <v>2.3601367128235236E-2</v>
      </c>
      <c r="K95" s="215">
        <f t="shared" si="65"/>
        <v>2.1268106053759273E-2</v>
      </c>
      <c r="L95" s="52">
        <f t="shared" ref="L95" si="91">(I95-H95)/H95</f>
        <v>-0.13655459126987227</v>
      </c>
      <c r="N95" s="40">
        <f t="shared" si="61"/>
        <v>3.2180442574793955</v>
      </c>
      <c r="O95" s="143">
        <f t="shared" si="62"/>
        <v>2.951621960379136</v>
      </c>
      <c r="P95" s="52">
        <f t="shared" ref="P95" si="92">(O95-N95)/N95</f>
        <v>-8.2790128346134251E-2</v>
      </c>
    </row>
    <row r="96" spans="1:16" ht="26.25" customHeight="1" thickBot="1" x14ac:dyDescent="0.3">
      <c r="A96" s="12" t="s">
        <v>18</v>
      </c>
      <c r="B96" s="17">
        <v>454207.08999999997</v>
      </c>
      <c r="C96" s="145">
        <v>451178.25999999989</v>
      </c>
      <c r="D96" s="243">
        <f>SUM(D68:D95)</f>
        <v>1.0000000000000002</v>
      </c>
      <c r="E96" s="244">
        <f>SUM(E68:E95)</f>
        <v>1.0000000000000004</v>
      </c>
      <c r="F96" s="57">
        <f>(C96-B96)/B96</f>
        <v>-6.6683899628252712E-3</v>
      </c>
      <c r="G96" s="1"/>
      <c r="H96" s="17">
        <v>122259.78200000004</v>
      </c>
      <c r="I96" s="145">
        <v>117145.83299999996</v>
      </c>
      <c r="J96" s="255">
        <f t="shared" ref="J96" si="93">H96/$H$96</f>
        <v>1</v>
      </c>
      <c r="K96" s="244">
        <f t="shared" si="65"/>
        <v>1</v>
      </c>
      <c r="L96" s="57">
        <f>(I96-H96)/H96</f>
        <v>-4.1828546692485341E-2</v>
      </c>
      <c r="M96" s="1"/>
      <c r="N96" s="37">
        <f t="shared" si="61"/>
        <v>2.6917189249511724</v>
      </c>
      <c r="O96" s="150">
        <f t="shared" si="62"/>
        <v>2.5964423241492174</v>
      </c>
      <c r="P96" s="57">
        <f>(O96-N96)/N96</f>
        <v>-3.5396192343404985E-2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55" t="s">
        <v>16</v>
      </c>
      <c r="B4" s="343"/>
      <c r="C4" s="343"/>
      <c r="D4" s="343"/>
      <c r="E4" s="370" t="s">
        <v>1</v>
      </c>
      <c r="F4" s="371"/>
      <c r="G4" s="368" t="s">
        <v>104</v>
      </c>
      <c r="H4" s="368"/>
      <c r="I4" s="130" t="s">
        <v>0</v>
      </c>
      <c r="K4" s="372" t="s">
        <v>19</v>
      </c>
      <c r="L4" s="368"/>
      <c r="M4" s="366" t="s">
        <v>104</v>
      </c>
      <c r="N4" s="367"/>
      <c r="O4" s="130" t="s">
        <v>0</v>
      </c>
      <c r="Q4" s="378" t="s">
        <v>22</v>
      </c>
      <c r="R4" s="368"/>
      <c r="S4" s="130" t="s">
        <v>0</v>
      </c>
    </row>
    <row r="5" spans="1:19" x14ac:dyDescent="0.25">
      <c r="A5" s="369"/>
      <c r="B5" s="344"/>
      <c r="C5" s="344"/>
      <c r="D5" s="344"/>
      <c r="E5" s="373" t="s">
        <v>214</v>
      </c>
      <c r="F5" s="374"/>
      <c r="G5" s="375" t="str">
        <f>E5</f>
        <v>jan-nov</v>
      </c>
      <c r="H5" s="375"/>
      <c r="I5" s="131" t="s">
        <v>152</v>
      </c>
      <c r="K5" s="376" t="str">
        <f>E5</f>
        <v>jan-nov</v>
      </c>
      <c r="L5" s="375"/>
      <c r="M5" s="377" t="str">
        <f>E5</f>
        <v>jan-nov</v>
      </c>
      <c r="N5" s="365"/>
      <c r="O5" s="131" t="str">
        <f>I5</f>
        <v>2025/2024</v>
      </c>
      <c r="Q5" s="376" t="str">
        <f>E5</f>
        <v>jan-nov</v>
      </c>
      <c r="R5" s="374"/>
      <c r="S5" s="131" t="str">
        <f>O5</f>
        <v>2025/2024</v>
      </c>
    </row>
    <row r="6" spans="1:19" ht="15.75" thickBot="1" x14ac:dyDescent="0.3">
      <c r="A6" s="356"/>
      <c r="B6" s="379"/>
      <c r="C6" s="379"/>
      <c r="D6" s="379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436852.41999999993</v>
      </c>
      <c r="F7" s="145">
        <v>432312.64999999991</v>
      </c>
      <c r="G7" s="243">
        <f>E7/E15</f>
        <v>0.38749613792185328</v>
      </c>
      <c r="H7" s="244">
        <f>F7/F15</f>
        <v>0.38832184649602414</v>
      </c>
      <c r="I7" s="164">
        <f t="shared" ref="I7:I18" si="0">(F7-E7)/E7</f>
        <v>-1.0391999201927323E-2</v>
      </c>
      <c r="J7" s="1"/>
      <c r="K7" s="17">
        <v>54659.624000000011</v>
      </c>
      <c r="L7" s="145">
        <v>54934.773000000016</v>
      </c>
      <c r="M7" s="243">
        <f>K7/K15</f>
        <v>0.37612162048511444</v>
      </c>
      <c r="N7" s="244">
        <f>L7/L15</f>
        <v>0.38509567516737464</v>
      </c>
      <c r="O7" s="164">
        <f t="shared" ref="O7:O18" si="1">(L7-K7)/K7</f>
        <v>5.0338619233825108E-3</v>
      </c>
      <c r="P7" s="1"/>
      <c r="Q7" s="187">
        <f t="shared" ref="Q7:Q18" si="2">(K7/E7)*10</f>
        <v>1.2512148610736784</v>
      </c>
      <c r="R7" s="188">
        <f t="shared" ref="R7:R18" si="3">(L7/F7)*10</f>
        <v>1.2707186107091715</v>
      </c>
      <c r="S7" s="55">
        <f>(R7-Q7)/Q7</f>
        <v>1.5587850050595407E-2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146668.22999999992</v>
      </c>
      <c r="F8" s="181">
        <v>140278.70999999979</v>
      </c>
      <c r="G8" s="245">
        <f>E8/E7</f>
        <v>0.33573862312586011</v>
      </c>
      <c r="H8" s="246">
        <f>F8/F7</f>
        <v>0.32448439803924273</v>
      </c>
      <c r="I8" s="206">
        <f t="shared" si="0"/>
        <v>-4.3564444733533214E-2</v>
      </c>
      <c r="K8" s="180">
        <v>33625.241000000016</v>
      </c>
      <c r="L8" s="181">
        <v>33135.078000000016</v>
      </c>
      <c r="M8" s="250">
        <f>K8/K7</f>
        <v>0.61517512451238243</v>
      </c>
      <c r="N8" s="246">
        <f>L8/L7</f>
        <v>0.60317129188829099</v>
      </c>
      <c r="O8" s="207">
        <f t="shared" si="1"/>
        <v>-1.4577233810755446E-2</v>
      </c>
      <c r="Q8" s="189">
        <f t="shared" si="2"/>
        <v>2.2926056310899803</v>
      </c>
      <c r="R8" s="190">
        <f t="shared" si="3"/>
        <v>2.3620888729301877</v>
      </c>
      <c r="S8" s="182">
        <f t="shared" ref="S8:S18" si="4">(R8-Q8)/Q8</f>
        <v>3.0307542168590398E-2</v>
      </c>
    </row>
    <row r="9" spans="1:19" ht="24" customHeight="1" x14ac:dyDescent="0.25">
      <c r="A9" s="8"/>
      <c r="B9" t="s">
        <v>37</v>
      </c>
      <c r="E9" s="19">
        <v>82453.719999999972</v>
      </c>
      <c r="F9" s="140">
        <v>64663.459999999985</v>
      </c>
      <c r="G9" s="247">
        <f>E9/E7</f>
        <v>0.1887450228614963</v>
      </c>
      <c r="H9" s="215">
        <f>F9/F7</f>
        <v>0.14957568324683537</v>
      </c>
      <c r="I9" s="182">
        <f t="shared" si="0"/>
        <v>-0.21576055028202479</v>
      </c>
      <c r="K9" s="19">
        <v>9667.3999999999942</v>
      </c>
      <c r="L9" s="140">
        <v>7810.9010000000007</v>
      </c>
      <c r="M9" s="247">
        <f>K9/K7</f>
        <v>0.17686546837570621</v>
      </c>
      <c r="N9" s="215">
        <f>L9/L7</f>
        <v>0.14218500547913429</v>
      </c>
      <c r="O9" s="182">
        <f t="shared" si="1"/>
        <v>-0.19203705236154442</v>
      </c>
      <c r="Q9" s="189">
        <f t="shared" si="2"/>
        <v>1.1724637772558955</v>
      </c>
      <c r="R9" s="190">
        <f t="shared" si="3"/>
        <v>1.2079311871031959</v>
      </c>
      <c r="S9" s="182">
        <f t="shared" si="4"/>
        <v>3.0250324603042757E-2</v>
      </c>
    </row>
    <row r="10" spans="1:19" ht="24" customHeight="1" thickBot="1" x14ac:dyDescent="0.3">
      <c r="A10" s="8"/>
      <c r="B10" t="s">
        <v>36</v>
      </c>
      <c r="E10" s="19">
        <v>207730.47</v>
      </c>
      <c r="F10" s="140">
        <v>227370.48000000013</v>
      </c>
      <c r="G10" s="247">
        <f>E10/E7</f>
        <v>0.47551635401264353</v>
      </c>
      <c r="H10" s="215">
        <f>F10/F7</f>
        <v>0.52593991871392187</v>
      </c>
      <c r="I10" s="186">
        <f t="shared" si="0"/>
        <v>9.4545638875221938E-2</v>
      </c>
      <c r="K10" s="19">
        <v>11366.982999999997</v>
      </c>
      <c r="L10" s="140">
        <v>13988.794</v>
      </c>
      <c r="M10" s="247">
        <f>K10/K7</f>
        <v>0.20795940711191124</v>
      </c>
      <c r="N10" s="215">
        <f>L10/L7</f>
        <v>0.25464370263257474</v>
      </c>
      <c r="O10" s="209">
        <f t="shared" si="1"/>
        <v>0.23065144022824738</v>
      </c>
      <c r="Q10" s="189">
        <f t="shared" si="2"/>
        <v>0.5471986367719669</v>
      </c>
      <c r="R10" s="190">
        <f t="shared" si="3"/>
        <v>0.61524231289831433</v>
      </c>
      <c r="S10" s="182">
        <f t="shared" si="4"/>
        <v>0.12434913311873463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690519.90000000061</v>
      </c>
      <c r="F11" s="145">
        <v>680971.74</v>
      </c>
      <c r="G11" s="243">
        <f>E11/E15</f>
        <v>0.61250386207814667</v>
      </c>
      <c r="H11" s="244">
        <f>F11/F15</f>
        <v>0.6116781535039757</v>
      </c>
      <c r="I11" s="164">
        <f t="shared" si="0"/>
        <v>-1.3827494327101371E-2</v>
      </c>
      <c r="J11" s="1"/>
      <c r="K11" s="17">
        <v>90664.709999999977</v>
      </c>
      <c r="L11" s="145">
        <v>87717.499000000083</v>
      </c>
      <c r="M11" s="243">
        <f>K11/K15</f>
        <v>0.62387837951488545</v>
      </c>
      <c r="N11" s="244">
        <f>L11/L15</f>
        <v>0.61490432483262525</v>
      </c>
      <c r="O11" s="164">
        <f t="shared" si="1"/>
        <v>-3.2506705199850022E-2</v>
      </c>
      <c r="Q11" s="191">
        <f t="shared" si="2"/>
        <v>1.3129919934240839</v>
      </c>
      <c r="R11" s="192">
        <f t="shared" si="3"/>
        <v>1.2881224557130679</v>
      </c>
      <c r="S11" s="57">
        <f t="shared" si="4"/>
        <v>-1.8941119089507914E-2</v>
      </c>
    </row>
    <row r="12" spans="1:19" s="3" customFormat="1" ht="24" customHeight="1" x14ac:dyDescent="0.25">
      <c r="A12" s="46"/>
      <c r="B12" s="3" t="s">
        <v>33</v>
      </c>
      <c r="E12" s="31">
        <v>310965.43000000052</v>
      </c>
      <c r="F12" s="141">
        <v>285118.87000000005</v>
      </c>
      <c r="G12" s="247">
        <f>E12/E11</f>
        <v>0.45033521843468993</v>
      </c>
      <c r="H12" s="215">
        <f>F12/F11</f>
        <v>0.41869412965654063</v>
      </c>
      <c r="I12" s="206">
        <f t="shared" si="0"/>
        <v>-8.3117149067021431E-2</v>
      </c>
      <c r="K12" s="31">
        <v>57661.383000000002</v>
      </c>
      <c r="L12" s="141">
        <v>52082.832000000082</v>
      </c>
      <c r="M12" s="247">
        <f>K12/K11</f>
        <v>0.63598486114387853</v>
      </c>
      <c r="N12" s="215">
        <f>L12/L11</f>
        <v>0.59375646357632739</v>
      </c>
      <c r="O12" s="206">
        <f t="shared" si="1"/>
        <v>-9.6746742963135651E-2</v>
      </c>
      <c r="Q12" s="189">
        <f t="shared" si="2"/>
        <v>1.854269878166197</v>
      </c>
      <c r="R12" s="190">
        <f t="shared" si="3"/>
        <v>1.8267058928789972</v>
      </c>
      <c r="S12" s="182">
        <f t="shared" si="4"/>
        <v>-1.4865142130475406E-2</v>
      </c>
    </row>
    <row r="13" spans="1:19" ht="24" customHeight="1" x14ac:dyDescent="0.25">
      <c r="A13" s="8"/>
      <c r="B13" s="3" t="s">
        <v>37</v>
      </c>
      <c r="D13" s="3"/>
      <c r="E13" s="19">
        <v>85164.920000000027</v>
      </c>
      <c r="F13" s="140">
        <v>97479.429999999949</v>
      </c>
      <c r="G13" s="247">
        <f>E13/E11</f>
        <v>0.12333449043249869</v>
      </c>
      <c r="H13" s="215">
        <f>F13/F11</f>
        <v>0.14314754089501563</v>
      </c>
      <c r="I13" s="182">
        <f t="shared" si="0"/>
        <v>0.14459603789917161</v>
      </c>
      <c r="K13" s="19">
        <v>7718.3340000000053</v>
      </c>
      <c r="L13" s="140">
        <v>8950.476999999999</v>
      </c>
      <c r="M13" s="247">
        <f>K13/K11</f>
        <v>8.513052101528816E-2</v>
      </c>
      <c r="N13" s="215">
        <f>L13/L11</f>
        <v>0.10203753073260775</v>
      </c>
      <c r="O13" s="182">
        <f t="shared" si="1"/>
        <v>0.15963846602129331</v>
      </c>
      <c r="Q13" s="189">
        <f t="shared" si="2"/>
        <v>0.90628089593696592</v>
      </c>
      <c r="R13" s="190">
        <f t="shared" si="3"/>
        <v>0.91819135585835943</v>
      </c>
      <c r="S13" s="182">
        <f t="shared" si="4"/>
        <v>1.3142128422645139E-2</v>
      </c>
    </row>
    <row r="14" spans="1:19" ht="24" customHeight="1" thickBot="1" x14ac:dyDescent="0.3">
      <c r="A14" s="8"/>
      <c r="B14" t="s">
        <v>36</v>
      </c>
      <c r="E14" s="19">
        <v>294389.5500000001</v>
      </c>
      <c r="F14" s="140">
        <v>298373.44000000006</v>
      </c>
      <c r="G14" s="247">
        <f>E14/E11</f>
        <v>0.42633029113281146</v>
      </c>
      <c r="H14" s="215">
        <f>F14/F11</f>
        <v>0.43815832944844385</v>
      </c>
      <c r="I14" s="186">
        <f t="shared" si="0"/>
        <v>1.3532715410584222E-2</v>
      </c>
      <c r="K14" s="19">
        <v>25284.992999999977</v>
      </c>
      <c r="L14" s="140">
        <v>26684.190000000006</v>
      </c>
      <c r="M14" s="247">
        <f>K14/K11</f>
        <v>0.27888461784083335</v>
      </c>
      <c r="N14" s="215">
        <f>L14/L11</f>
        <v>0.30420600569106493</v>
      </c>
      <c r="O14" s="209">
        <f t="shared" si="1"/>
        <v>5.5337053089159663E-2</v>
      </c>
      <c r="Q14" s="189">
        <f t="shared" si="2"/>
        <v>0.85889573865648317</v>
      </c>
      <c r="R14" s="190">
        <f t="shared" si="3"/>
        <v>0.89432189406671059</v>
      </c>
      <c r="S14" s="182">
        <f t="shared" si="4"/>
        <v>4.1246165064973243E-2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1127372.3200000005</v>
      </c>
      <c r="F15" s="145">
        <v>1113284.3900000001</v>
      </c>
      <c r="G15" s="243">
        <f>G7+G11</f>
        <v>1</v>
      </c>
      <c r="H15" s="244">
        <f>H7+H11</f>
        <v>0.99999999999999978</v>
      </c>
      <c r="I15" s="164">
        <f t="shared" si="0"/>
        <v>-1.2496253234246867E-2</v>
      </c>
      <c r="J15" s="1"/>
      <c r="K15" s="17">
        <v>145324.334</v>
      </c>
      <c r="L15" s="145">
        <v>142652.27200000011</v>
      </c>
      <c r="M15" s="243">
        <f>M7+M11</f>
        <v>0.99999999999999989</v>
      </c>
      <c r="N15" s="244">
        <f>N7+N11</f>
        <v>0.99999999999999989</v>
      </c>
      <c r="O15" s="164">
        <f t="shared" si="1"/>
        <v>-1.838688625952959E-2</v>
      </c>
      <c r="Q15" s="191">
        <f t="shared" si="2"/>
        <v>1.2890535932264147</v>
      </c>
      <c r="R15" s="192">
        <f t="shared" si="3"/>
        <v>1.281364162485024</v>
      </c>
      <c r="S15" s="57">
        <f t="shared" si="4"/>
        <v>-5.9651753672587682E-3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457633.66000000044</v>
      </c>
      <c r="F16" s="181">
        <f t="shared" ref="F16:F17" si="5">F8+F12</f>
        <v>425397.57999999984</v>
      </c>
      <c r="G16" s="245">
        <f>E16/E15</f>
        <v>0.40592948033352477</v>
      </c>
      <c r="H16" s="246">
        <f>F16/F15</f>
        <v>0.38211043271701656</v>
      </c>
      <c r="I16" s="207">
        <f t="shared" si="0"/>
        <v>-7.0440797558467549E-2</v>
      </c>
      <c r="J16" s="3"/>
      <c r="K16" s="180">
        <f t="shared" ref="K16:L18" si="6">K8+K12</f>
        <v>91286.624000000011</v>
      </c>
      <c r="L16" s="181">
        <f t="shared" si="6"/>
        <v>85217.910000000091</v>
      </c>
      <c r="M16" s="250">
        <f>K16/K15</f>
        <v>0.6281578692801717</v>
      </c>
      <c r="N16" s="246">
        <f>L16/L15</f>
        <v>0.59738207324170778</v>
      </c>
      <c r="O16" s="207">
        <f t="shared" si="1"/>
        <v>-6.6479772545865193E-2</v>
      </c>
      <c r="P16" s="3"/>
      <c r="Q16" s="189">
        <f t="shared" si="2"/>
        <v>1.9947532705526934</v>
      </c>
      <c r="R16" s="190">
        <f t="shared" si="3"/>
        <v>2.0032532860201067</v>
      </c>
      <c r="S16" s="182">
        <f t="shared" si="4"/>
        <v>4.2611863797361628E-3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167618.64000000001</v>
      </c>
      <c r="F17" s="140">
        <f t="shared" si="5"/>
        <v>162142.88999999993</v>
      </c>
      <c r="G17" s="248">
        <f>E17/E15</f>
        <v>0.14868081912814743</v>
      </c>
      <c r="H17" s="215">
        <f>F17/F15</f>
        <v>0.14564372900261352</v>
      </c>
      <c r="I17" s="182">
        <f t="shared" si="0"/>
        <v>-3.2667906146954105E-2</v>
      </c>
      <c r="K17" s="19">
        <f t="shared" si="6"/>
        <v>17385.734</v>
      </c>
      <c r="L17" s="140">
        <f t="shared" si="6"/>
        <v>16761.378000000001</v>
      </c>
      <c r="M17" s="247">
        <f>K17/K15</f>
        <v>0.11963401807160527</v>
      </c>
      <c r="N17" s="215">
        <f>L17/L15</f>
        <v>0.11749814962638651</v>
      </c>
      <c r="O17" s="182">
        <f t="shared" si="1"/>
        <v>-3.5911972425207918E-2</v>
      </c>
      <c r="Q17" s="189">
        <f t="shared" si="2"/>
        <v>1.0372196075567728</v>
      </c>
      <c r="R17" s="190">
        <f t="shared" si="3"/>
        <v>1.0337411649687513</v>
      </c>
      <c r="S17" s="182">
        <f t="shared" si="4"/>
        <v>-3.3536220899401392E-3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502120.02000000014</v>
      </c>
      <c r="F18" s="142">
        <f>F10+F14</f>
        <v>525743.92000000016</v>
      </c>
      <c r="G18" s="249">
        <f>E18/E15</f>
        <v>0.44538970053832783</v>
      </c>
      <c r="H18" s="221">
        <f>F18/F15</f>
        <v>0.47224583828036976</v>
      </c>
      <c r="I18" s="208">
        <f t="shared" si="0"/>
        <v>4.7048313269803535E-2</v>
      </c>
      <c r="K18" s="21">
        <f t="shared" si="6"/>
        <v>36651.975999999973</v>
      </c>
      <c r="L18" s="142">
        <f t="shared" si="6"/>
        <v>40672.984000000004</v>
      </c>
      <c r="M18" s="249">
        <f>K18/K15</f>
        <v>0.2522081126482229</v>
      </c>
      <c r="N18" s="221">
        <f>L18/L15</f>
        <v>0.28511977713190556</v>
      </c>
      <c r="O18" s="186">
        <f t="shared" si="1"/>
        <v>0.10970780947799469</v>
      </c>
      <c r="Q18" s="193">
        <f t="shared" si="2"/>
        <v>0.72994452601192761</v>
      </c>
      <c r="R18" s="194">
        <f t="shared" si="3"/>
        <v>0.77362728227080568</v>
      </c>
      <c r="S18" s="186">
        <f t="shared" si="4"/>
        <v>5.9843939782027053E-2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zoomScaleNormal="100" workbookViewId="0">
      <selection activeCell="O90" sqref="O90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F5</f>
        <v>2025/2024</v>
      </c>
    </row>
    <row r="6" spans="1:16" ht="19.5" customHeight="1" thickBot="1" x14ac:dyDescent="0.3">
      <c r="A6" s="38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159</v>
      </c>
      <c r="B7" s="39">
        <v>307971.69</v>
      </c>
      <c r="C7" s="147">
        <v>323486.35000000021</v>
      </c>
      <c r="D7" s="247">
        <f>B7/$B$33</f>
        <v>0.27317655803364088</v>
      </c>
      <c r="E7" s="246">
        <f>C7/$C$33</f>
        <v>0.29056937553934453</v>
      </c>
      <c r="F7" s="52">
        <f>(C7-B7)/B7</f>
        <v>5.0376903149767456E-2</v>
      </c>
      <c r="H7" s="39">
        <v>28035.241999999991</v>
      </c>
      <c r="I7" s="147">
        <v>32010.367999999995</v>
      </c>
      <c r="J7" s="247">
        <f>H7/$H$33</f>
        <v>0.19291498696976656</v>
      </c>
      <c r="K7" s="246">
        <f>I7/$I$33</f>
        <v>0.22439437908146317</v>
      </c>
      <c r="L7" s="52">
        <f>(I7-H7)/H7</f>
        <v>0.14179032233786337</v>
      </c>
      <c r="N7" s="27">
        <f t="shared" ref="N7:N33" si="0">(H7/B7)*10</f>
        <v>0.91031880235485252</v>
      </c>
      <c r="O7" s="151">
        <f t="shared" ref="O7:O33" si="1">(I7/C7)*10</f>
        <v>0.9895430827297651</v>
      </c>
      <c r="P7" s="61">
        <f>(O7-N7)/N7</f>
        <v>8.7029159641624165E-2</v>
      </c>
    </row>
    <row r="8" spans="1:16" ht="20.100000000000001" customHeight="1" x14ac:dyDescent="0.25">
      <c r="A8" s="8" t="s">
        <v>166</v>
      </c>
      <c r="B8" s="19">
        <v>147287.49000000002</v>
      </c>
      <c r="C8" s="140">
        <v>159961.14999999997</v>
      </c>
      <c r="D8" s="247">
        <f t="shared" ref="D8:D32" si="2">B8/$B$33</f>
        <v>0.13064671483152984</v>
      </c>
      <c r="E8" s="215">
        <f t="shared" ref="E8:E32" si="3">C8/$C$33</f>
        <v>0.14368399614405797</v>
      </c>
      <c r="F8" s="52">
        <f t="shared" ref="F8:F33" si="4">(C8-B8)/B8</f>
        <v>8.6047090625279474E-2</v>
      </c>
      <c r="H8" s="19">
        <v>8823.0560000000005</v>
      </c>
      <c r="I8" s="140">
        <v>11006.717000000001</v>
      </c>
      <c r="J8" s="247">
        <f t="shared" ref="J8:J32" si="5">H8/$H$33</f>
        <v>6.0712860380285685E-2</v>
      </c>
      <c r="K8" s="215">
        <f t="shared" ref="K8:K32" si="6">I8/$I$33</f>
        <v>7.7157670506642906E-2</v>
      </c>
      <c r="L8" s="52">
        <f t="shared" ref="L8:L33" si="7">(I8-H8)/H8</f>
        <v>0.24749485892416415</v>
      </c>
      <c r="N8" s="27">
        <f t="shared" si="0"/>
        <v>0.59903634721455301</v>
      </c>
      <c r="O8" s="152">
        <f t="shared" si="1"/>
        <v>0.68808688859763778</v>
      </c>
      <c r="P8" s="52">
        <f t="shared" ref="P8:P71" si="8">(O8-N8)/N8</f>
        <v>0.14865632410647381</v>
      </c>
    </row>
    <row r="9" spans="1:16" ht="20.100000000000001" customHeight="1" x14ac:dyDescent="0.25">
      <c r="A9" s="8" t="s">
        <v>155</v>
      </c>
      <c r="B9" s="19">
        <v>76261.029999999941</v>
      </c>
      <c r="C9" s="140">
        <v>70073.130000000019</v>
      </c>
      <c r="D9" s="247">
        <f t="shared" si="2"/>
        <v>6.7644937388563905E-2</v>
      </c>
      <c r="E9" s="215">
        <f t="shared" si="3"/>
        <v>6.2942704154865581E-2</v>
      </c>
      <c r="F9" s="52">
        <f t="shared" si="4"/>
        <v>-8.1141049366890622E-2</v>
      </c>
      <c r="H9" s="19">
        <v>11171.531999999997</v>
      </c>
      <c r="I9" s="140">
        <v>10420.811000000002</v>
      </c>
      <c r="J9" s="247">
        <f t="shared" si="5"/>
        <v>7.6873099587024443E-2</v>
      </c>
      <c r="K9" s="215">
        <f t="shared" si="6"/>
        <v>7.305043834142369E-2</v>
      </c>
      <c r="L9" s="52">
        <f t="shared" si="7"/>
        <v>-6.7199467360429713E-2</v>
      </c>
      <c r="N9" s="27">
        <f t="shared" si="0"/>
        <v>1.4649070436106104</v>
      </c>
      <c r="O9" s="152">
        <f t="shared" si="1"/>
        <v>1.4871336559391592</v>
      </c>
      <c r="P9" s="52">
        <f t="shared" si="8"/>
        <v>1.5172711760444596E-2</v>
      </c>
    </row>
    <row r="10" spans="1:16" ht="20.100000000000001" customHeight="1" x14ac:dyDescent="0.25">
      <c r="A10" s="8" t="s">
        <v>157</v>
      </c>
      <c r="B10" s="19">
        <v>62553.929999999978</v>
      </c>
      <c r="C10" s="140">
        <v>55489.199999999983</v>
      </c>
      <c r="D10" s="247">
        <f t="shared" si="2"/>
        <v>5.5486487374463878E-2</v>
      </c>
      <c r="E10" s="215">
        <f t="shared" si="3"/>
        <v>4.9842789945163932E-2</v>
      </c>
      <c r="F10" s="52">
        <f t="shared" si="4"/>
        <v>-0.11293822786194246</v>
      </c>
      <c r="H10" s="19">
        <v>11843.249999999998</v>
      </c>
      <c r="I10" s="140">
        <v>10300.134000000002</v>
      </c>
      <c r="J10" s="247">
        <f t="shared" si="5"/>
        <v>8.1495298646956149E-2</v>
      </c>
      <c r="K10" s="215">
        <f t="shared" si="6"/>
        <v>7.2204486164790999E-2</v>
      </c>
      <c r="L10" s="52">
        <f t="shared" si="7"/>
        <v>-0.13029497815211166</v>
      </c>
      <c r="N10" s="27">
        <f t="shared" si="0"/>
        <v>1.8932863210992501</v>
      </c>
      <c r="O10" s="152">
        <f t="shared" si="1"/>
        <v>1.8562412145066076</v>
      </c>
      <c r="P10" s="52">
        <f t="shared" si="8"/>
        <v>-1.9566563271388313E-2</v>
      </c>
    </row>
    <row r="11" spans="1:16" ht="20.100000000000001" customHeight="1" x14ac:dyDescent="0.25">
      <c r="A11" s="8" t="s">
        <v>156</v>
      </c>
      <c r="B11" s="19">
        <v>26628.789999999994</v>
      </c>
      <c r="C11" s="140">
        <v>23614.6</v>
      </c>
      <c r="D11" s="247">
        <f t="shared" si="2"/>
        <v>2.3620226900727903E-2</v>
      </c>
      <c r="E11" s="215">
        <f t="shared" si="3"/>
        <v>2.1211651049917256E-2</v>
      </c>
      <c r="F11" s="52">
        <f t="shared" si="4"/>
        <v>-0.11319290136727939</v>
      </c>
      <c r="H11" s="19">
        <v>8170.3349999999991</v>
      </c>
      <c r="I11" s="140">
        <v>6196.6179999999995</v>
      </c>
      <c r="J11" s="247">
        <f t="shared" si="5"/>
        <v>5.6221382717639032E-2</v>
      </c>
      <c r="K11" s="215">
        <f t="shared" si="6"/>
        <v>4.3438621152840799E-2</v>
      </c>
      <c r="L11" s="52">
        <f t="shared" si="7"/>
        <v>-0.24157112284869592</v>
      </c>
      <c r="N11" s="27">
        <f t="shared" si="0"/>
        <v>3.0682336673953268</v>
      </c>
      <c r="O11" s="152">
        <f t="shared" si="1"/>
        <v>2.6240622326865584</v>
      </c>
      <c r="P11" s="52">
        <f t="shared" si="8"/>
        <v>-0.14476453975092216</v>
      </c>
    </row>
    <row r="12" spans="1:16" ht="20.100000000000001" customHeight="1" x14ac:dyDescent="0.25">
      <c r="A12" s="8" t="s">
        <v>176</v>
      </c>
      <c r="B12" s="19">
        <v>85426.079999999958</v>
      </c>
      <c r="C12" s="140">
        <v>82917.319999999978</v>
      </c>
      <c r="D12" s="247">
        <f t="shared" si="2"/>
        <v>7.5774505444660967E-2</v>
      </c>
      <c r="E12" s="215">
        <f t="shared" si="3"/>
        <v>7.4479908947613957E-2</v>
      </c>
      <c r="F12" s="52">
        <f t="shared" si="4"/>
        <v>-2.9367612326352578E-2</v>
      </c>
      <c r="H12" s="19">
        <v>6346.5580000000018</v>
      </c>
      <c r="I12" s="140">
        <v>5890.7559999999994</v>
      </c>
      <c r="J12" s="247">
        <f t="shared" si="5"/>
        <v>4.3671681302871163E-2</v>
      </c>
      <c r="K12" s="215">
        <f t="shared" si="6"/>
        <v>4.1294512294904072E-2</v>
      </c>
      <c r="L12" s="52">
        <f t="shared" si="7"/>
        <v>-7.1818771686952568E-2</v>
      </c>
      <c r="N12" s="27">
        <f t="shared" si="0"/>
        <v>0.74292979380535829</v>
      </c>
      <c r="O12" s="152">
        <f t="shared" si="1"/>
        <v>0.71043733685555699</v>
      </c>
      <c r="P12" s="52">
        <f t="shared" si="8"/>
        <v>-4.3735568583636669E-2</v>
      </c>
    </row>
    <row r="13" spans="1:16" ht="20.100000000000001" customHeight="1" x14ac:dyDescent="0.25">
      <c r="A13" s="8" t="s">
        <v>162</v>
      </c>
      <c r="B13" s="19">
        <v>68233.749999999971</v>
      </c>
      <c r="C13" s="140">
        <v>62186.150000000031</v>
      </c>
      <c r="D13" s="247">
        <f t="shared" si="2"/>
        <v>6.0524592266022685E-2</v>
      </c>
      <c r="E13" s="215">
        <f t="shared" si="3"/>
        <v>5.5858278943442308E-2</v>
      </c>
      <c r="F13" s="52">
        <f t="shared" si="4"/>
        <v>-8.8630626339603835E-2</v>
      </c>
      <c r="H13" s="19">
        <v>5783.7079999999987</v>
      </c>
      <c r="I13" s="140">
        <v>5331.5959999999995</v>
      </c>
      <c r="J13" s="247">
        <f t="shared" si="5"/>
        <v>3.9798620374203821E-2</v>
      </c>
      <c r="K13" s="215">
        <f t="shared" si="6"/>
        <v>3.7374771009605789E-2</v>
      </c>
      <c r="L13" s="52">
        <f t="shared" si="7"/>
        <v>-7.8169921441400447E-2</v>
      </c>
      <c r="N13" s="27">
        <f t="shared" si="0"/>
        <v>0.8476315606279885</v>
      </c>
      <c r="O13" s="152">
        <f t="shared" si="1"/>
        <v>0.85736068240275309</v>
      </c>
      <c r="P13" s="52">
        <f t="shared" si="8"/>
        <v>1.1478007930186714E-2</v>
      </c>
    </row>
    <row r="14" spans="1:16" ht="20.100000000000001" customHeight="1" x14ac:dyDescent="0.25">
      <c r="A14" s="8" t="s">
        <v>158</v>
      </c>
      <c r="B14" s="19">
        <v>30632.94</v>
      </c>
      <c r="C14" s="140">
        <v>24527.439999999984</v>
      </c>
      <c r="D14" s="247">
        <f t="shared" si="2"/>
        <v>2.7171981657310901E-2</v>
      </c>
      <c r="E14" s="215">
        <f t="shared" si="3"/>
        <v>2.2031603263565007E-2</v>
      </c>
      <c r="F14" s="52">
        <f t="shared" si="4"/>
        <v>-0.19931159072553972</v>
      </c>
      <c r="H14" s="19">
        <v>6433.1200000000008</v>
      </c>
      <c r="I14" s="140">
        <v>5190.5100000000011</v>
      </c>
      <c r="J14" s="247">
        <f t="shared" si="5"/>
        <v>4.4267328278277215E-2</v>
      </c>
      <c r="K14" s="215">
        <f t="shared" si="6"/>
        <v>3.6385750659477765E-2</v>
      </c>
      <c r="L14" s="52">
        <f t="shared" si="7"/>
        <v>-0.19315821871813357</v>
      </c>
      <c r="N14" s="27">
        <f t="shared" si="0"/>
        <v>2.100066137954764</v>
      </c>
      <c r="O14" s="152">
        <f t="shared" si="1"/>
        <v>2.1162053602006585</v>
      </c>
      <c r="P14" s="52">
        <f t="shared" si="8"/>
        <v>7.6851018899872963E-3</v>
      </c>
    </row>
    <row r="15" spans="1:16" ht="20.100000000000001" customHeight="1" x14ac:dyDescent="0.25">
      <c r="A15" s="8" t="s">
        <v>167</v>
      </c>
      <c r="B15" s="19">
        <v>27396.639999999999</v>
      </c>
      <c r="C15" s="140">
        <v>24132.750000000007</v>
      </c>
      <c r="D15" s="247">
        <f t="shared" si="2"/>
        <v>2.4301323984963576E-2</v>
      </c>
      <c r="E15" s="215">
        <f t="shared" si="3"/>
        <v>2.1677075702103393E-2</v>
      </c>
      <c r="F15" s="52">
        <f t="shared" si="4"/>
        <v>-0.11913468220920494</v>
      </c>
      <c r="H15" s="19">
        <v>5303.2769999999991</v>
      </c>
      <c r="I15" s="140">
        <v>4517.5509999999986</v>
      </c>
      <c r="J15" s="247">
        <f t="shared" si="5"/>
        <v>3.6492697774895715E-2</v>
      </c>
      <c r="K15" s="215">
        <f t="shared" si="6"/>
        <v>3.1668272342693558E-2</v>
      </c>
      <c r="L15" s="52">
        <f t="shared" si="7"/>
        <v>-0.14815858194848217</v>
      </c>
      <c r="N15" s="27">
        <f t="shared" si="0"/>
        <v>1.9357399301520184</v>
      </c>
      <c r="O15" s="152">
        <f t="shared" si="1"/>
        <v>1.8719586454092458</v>
      </c>
      <c r="P15" s="52">
        <f t="shared" si="8"/>
        <v>-3.2949304681524891E-2</v>
      </c>
    </row>
    <row r="16" spans="1:16" ht="20.100000000000001" customHeight="1" x14ac:dyDescent="0.25">
      <c r="A16" s="8" t="s">
        <v>174</v>
      </c>
      <c r="B16" s="19">
        <v>15994.589999999997</v>
      </c>
      <c r="C16" s="140">
        <v>14611.819999999998</v>
      </c>
      <c r="D16" s="247">
        <f t="shared" si="2"/>
        <v>1.4187495751181842E-2</v>
      </c>
      <c r="E16" s="215">
        <f t="shared" si="3"/>
        <v>1.3124966209218108E-2</v>
      </c>
      <c r="F16" s="52">
        <f t="shared" si="4"/>
        <v>-8.6452356703110175E-2</v>
      </c>
      <c r="H16" s="19">
        <v>4871.0819999999994</v>
      </c>
      <c r="I16" s="140">
        <v>4413.799</v>
      </c>
      <c r="J16" s="247">
        <f t="shared" si="5"/>
        <v>3.3518694811290183E-2</v>
      </c>
      <c r="K16" s="215">
        <f t="shared" si="6"/>
        <v>3.09409653145938E-2</v>
      </c>
      <c r="L16" s="52">
        <f t="shared" si="7"/>
        <v>-9.3877089320196103E-2</v>
      </c>
      <c r="N16" s="27">
        <f t="shared" si="0"/>
        <v>3.0454559948082451</v>
      </c>
      <c r="O16" s="152">
        <f t="shared" si="1"/>
        <v>3.0207044707640804</v>
      </c>
      <c r="P16" s="52">
        <f t="shared" si="8"/>
        <v>-8.1273622361839968E-3</v>
      </c>
    </row>
    <row r="17" spans="1:16" ht="20.100000000000001" customHeight="1" x14ac:dyDescent="0.25">
      <c r="A17" s="8" t="s">
        <v>181</v>
      </c>
      <c r="B17" s="19">
        <v>9677.01</v>
      </c>
      <c r="C17" s="140">
        <v>12009.52</v>
      </c>
      <c r="D17" s="247">
        <f t="shared" si="2"/>
        <v>8.5836860000252733E-3</v>
      </c>
      <c r="E17" s="215">
        <f t="shared" si="3"/>
        <v>1.0787468240707117E-2</v>
      </c>
      <c r="F17" s="52">
        <f t="shared" si="4"/>
        <v>0.24103622916582707</v>
      </c>
      <c r="H17" s="19">
        <v>3010.9680000000003</v>
      </c>
      <c r="I17" s="140">
        <v>3816.9690000000005</v>
      </c>
      <c r="J17" s="247">
        <f t="shared" si="5"/>
        <v>2.0718952684138925E-2</v>
      </c>
      <c r="K17" s="215">
        <f t="shared" si="6"/>
        <v>2.6757155329429318E-2</v>
      </c>
      <c r="L17" s="52">
        <f t="shared" si="7"/>
        <v>0.26768833146018162</v>
      </c>
      <c r="N17" s="27">
        <f t="shared" si="0"/>
        <v>3.111465214978594</v>
      </c>
      <c r="O17" s="152">
        <f t="shared" si="1"/>
        <v>3.1782860597259512</v>
      </c>
      <c r="P17" s="52">
        <f t="shared" si="8"/>
        <v>2.1475684325725938E-2</v>
      </c>
    </row>
    <row r="18" spans="1:16" ht="20.100000000000001" customHeight="1" x14ac:dyDescent="0.25">
      <c r="A18" s="8" t="s">
        <v>190</v>
      </c>
      <c r="B18" s="19">
        <v>25644.399999999994</v>
      </c>
      <c r="C18" s="140">
        <v>35542.21</v>
      </c>
      <c r="D18" s="247">
        <f t="shared" si="2"/>
        <v>2.2747054850521808E-2</v>
      </c>
      <c r="E18" s="215">
        <f t="shared" si="3"/>
        <v>3.1925544199896655E-2</v>
      </c>
      <c r="F18" s="52">
        <f t="shared" si="4"/>
        <v>0.38596379716429347</v>
      </c>
      <c r="H18" s="19">
        <v>2465.2950000000001</v>
      </c>
      <c r="I18" s="140">
        <v>3377.2259999999997</v>
      </c>
      <c r="J18" s="247">
        <f t="shared" si="5"/>
        <v>1.6964089441483358E-2</v>
      </c>
      <c r="K18" s="215">
        <f t="shared" si="6"/>
        <v>2.3674533553871471E-2</v>
      </c>
      <c r="L18" s="52">
        <f t="shared" si="7"/>
        <v>0.36990745529439661</v>
      </c>
      <c r="N18" s="27">
        <f t="shared" si="0"/>
        <v>0.96133853784841938</v>
      </c>
      <c r="O18" s="152">
        <f t="shared" si="1"/>
        <v>0.95020146468100875</v>
      </c>
      <c r="P18" s="52">
        <f t="shared" si="8"/>
        <v>-1.1584964847385214E-2</v>
      </c>
    </row>
    <row r="19" spans="1:16" ht="20.100000000000001" customHeight="1" x14ac:dyDescent="0.25">
      <c r="A19" s="8" t="s">
        <v>168</v>
      </c>
      <c r="B19" s="19">
        <v>16790.410000000003</v>
      </c>
      <c r="C19" s="140">
        <v>19217.089999999997</v>
      </c>
      <c r="D19" s="247">
        <f t="shared" si="2"/>
        <v>1.4893402740276632E-2</v>
      </c>
      <c r="E19" s="215">
        <f t="shared" si="3"/>
        <v>1.7261618120775042E-2</v>
      </c>
      <c r="F19" s="52">
        <f t="shared" si="4"/>
        <v>0.14452773934644791</v>
      </c>
      <c r="H19" s="19">
        <v>2985.1699999999992</v>
      </c>
      <c r="I19" s="140">
        <v>3348.8010000000004</v>
      </c>
      <c r="J19" s="247">
        <f t="shared" si="5"/>
        <v>2.054143251741997E-2</v>
      </c>
      <c r="K19" s="215">
        <f t="shared" si="6"/>
        <v>2.3475272794813956E-2</v>
      </c>
      <c r="L19" s="52">
        <f t="shared" si="7"/>
        <v>0.12181249309084619</v>
      </c>
      <c r="N19" s="27">
        <f t="shared" si="0"/>
        <v>1.7779017903672383</v>
      </c>
      <c r="O19" s="152">
        <f t="shared" si="1"/>
        <v>1.7426160776683675</v>
      </c>
      <c r="P19" s="52">
        <f t="shared" si="8"/>
        <v>-1.9846828936249793E-2</v>
      </c>
    </row>
    <row r="20" spans="1:16" ht="20.100000000000001" customHeight="1" x14ac:dyDescent="0.25">
      <c r="A20" s="8" t="s">
        <v>164</v>
      </c>
      <c r="B20" s="19">
        <v>27538.14</v>
      </c>
      <c r="C20" s="140">
        <v>19748.249999999996</v>
      </c>
      <c r="D20" s="247">
        <f t="shared" si="2"/>
        <v>2.4426837089631608E-2</v>
      </c>
      <c r="E20" s="215">
        <f t="shared" si="3"/>
        <v>1.7738728915439109E-2</v>
      </c>
      <c r="F20" s="52">
        <f t="shared" si="4"/>
        <v>-0.28287640341722436</v>
      </c>
      <c r="H20" s="19">
        <v>4148.3079999999991</v>
      </c>
      <c r="I20" s="140">
        <v>3261.2980000000007</v>
      </c>
      <c r="J20" s="247">
        <f t="shared" si="5"/>
        <v>2.8545171244342332E-2</v>
      </c>
      <c r="K20" s="215">
        <f t="shared" si="6"/>
        <v>2.2861872119358889E-2</v>
      </c>
      <c r="L20" s="52">
        <f t="shared" si="7"/>
        <v>-0.21382452797622514</v>
      </c>
      <c r="N20" s="27">
        <f t="shared" si="0"/>
        <v>1.5063864153497655</v>
      </c>
      <c r="O20" s="152">
        <f t="shared" si="1"/>
        <v>1.6514364563948711</v>
      </c>
      <c r="P20" s="52">
        <f t="shared" si="8"/>
        <v>9.6290061810884509E-2</v>
      </c>
    </row>
    <row r="21" spans="1:16" ht="20.100000000000001" customHeight="1" x14ac:dyDescent="0.25">
      <c r="A21" s="8" t="s">
        <v>172</v>
      </c>
      <c r="B21" s="19">
        <v>21453.790000000005</v>
      </c>
      <c r="C21" s="140">
        <v>22498.300000000007</v>
      </c>
      <c r="D21" s="247">
        <f t="shared" si="2"/>
        <v>1.9029906641667441E-2</v>
      </c>
      <c r="E21" s="215">
        <f t="shared" si="3"/>
        <v>2.020894229910113E-2</v>
      </c>
      <c r="F21" s="52">
        <f t="shared" si="4"/>
        <v>4.8686502478117004E-2</v>
      </c>
      <c r="H21" s="19">
        <v>2885.4159999999997</v>
      </c>
      <c r="I21" s="140">
        <v>2975.8120000000004</v>
      </c>
      <c r="J21" s="247">
        <f t="shared" si="5"/>
        <v>1.9855009278762638E-2</v>
      </c>
      <c r="K21" s="215">
        <f t="shared" si="6"/>
        <v>2.0860600103165552E-2</v>
      </c>
      <c r="L21" s="52">
        <f t="shared" si="7"/>
        <v>3.1328584855702141E-2</v>
      </c>
      <c r="N21" s="27">
        <f t="shared" si="0"/>
        <v>1.3449446461441075</v>
      </c>
      <c r="O21" s="152">
        <f t="shared" si="1"/>
        <v>1.3226830471635631</v>
      </c>
      <c r="P21" s="52">
        <f t="shared" si="8"/>
        <v>-1.6552055911272862E-2</v>
      </c>
    </row>
    <row r="22" spans="1:16" ht="20.100000000000001" customHeight="1" x14ac:dyDescent="0.25">
      <c r="A22" s="8" t="s">
        <v>161</v>
      </c>
      <c r="B22" s="19">
        <v>14436.909999999996</v>
      </c>
      <c r="C22" s="140">
        <v>11427.460000000005</v>
      </c>
      <c r="D22" s="247">
        <f t="shared" si="2"/>
        <v>1.2805804918112602E-2</v>
      </c>
      <c r="E22" s="215">
        <f t="shared" si="3"/>
        <v>1.0264636873243143E-2</v>
      </c>
      <c r="F22" s="52">
        <f t="shared" si="4"/>
        <v>-0.20845527193838517</v>
      </c>
      <c r="H22" s="19">
        <v>3080.6389999999997</v>
      </c>
      <c r="I22" s="140">
        <v>2625.4179999999997</v>
      </c>
      <c r="J22" s="247">
        <f t="shared" si="5"/>
        <v>2.1198369985304739E-2</v>
      </c>
      <c r="K22" s="215">
        <f t="shared" si="6"/>
        <v>1.8404319561065242E-2</v>
      </c>
      <c r="L22" s="52">
        <f t="shared" si="7"/>
        <v>-0.147768368835167</v>
      </c>
      <c r="N22" s="27">
        <f t="shared" si="0"/>
        <v>2.1338631327617894</v>
      </c>
      <c r="O22" s="152">
        <f t="shared" si="1"/>
        <v>2.2974641783913476</v>
      </c>
      <c r="P22" s="52">
        <f t="shared" si="8"/>
        <v>7.6668949904867958E-2</v>
      </c>
    </row>
    <row r="23" spans="1:16" ht="20.100000000000001" customHeight="1" x14ac:dyDescent="0.25">
      <c r="A23" s="8" t="s">
        <v>163</v>
      </c>
      <c r="B23" s="19">
        <v>11983.879999999997</v>
      </c>
      <c r="C23" s="140">
        <v>12131.650000000003</v>
      </c>
      <c r="D23" s="247">
        <f t="shared" si="2"/>
        <v>1.0629922153845334E-2</v>
      </c>
      <c r="E23" s="215">
        <f t="shared" si="3"/>
        <v>1.0897170668134492E-2</v>
      </c>
      <c r="F23" s="52">
        <f t="shared" si="4"/>
        <v>1.2330730948574746E-2</v>
      </c>
      <c r="H23" s="19">
        <v>2693.1510000000012</v>
      </c>
      <c r="I23" s="140">
        <v>2572.7889999999998</v>
      </c>
      <c r="J23" s="247">
        <f t="shared" si="5"/>
        <v>1.8532003043619676E-2</v>
      </c>
      <c r="K23" s="215">
        <f t="shared" si="6"/>
        <v>1.8035387477039269E-2</v>
      </c>
      <c r="L23" s="52">
        <f t="shared" si="7"/>
        <v>-4.469188693838607E-2</v>
      </c>
      <c r="N23" s="27">
        <f t="shared" si="0"/>
        <v>2.2473113882982823</v>
      </c>
      <c r="O23" s="152">
        <f t="shared" si="1"/>
        <v>2.1207247159289948</v>
      </c>
      <c r="P23" s="52">
        <f t="shared" si="8"/>
        <v>-5.632805183492702E-2</v>
      </c>
    </row>
    <row r="24" spans="1:16" ht="20.100000000000001" customHeight="1" x14ac:dyDescent="0.25">
      <c r="A24" s="8" t="s">
        <v>169</v>
      </c>
      <c r="B24" s="19">
        <v>16556.389999999996</v>
      </c>
      <c r="C24" s="140">
        <v>17693.510000000002</v>
      </c>
      <c r="D24" s="247">
        <f t="shared" si="2"/>
        <v>1.4685822692542261E-2</v>
      </c>
      <c r="E24" s="215">
        <f t="shared" si="3"/>
        <v>1.5893072928113181E-2</v>
      </c>
      <c r="F24" s="52">
        <f t="shared" si="4"/>
        <v>6.8681638932158909E-2</v>
      </c>
      <c r="H24" s="19">
        <v>2730.2619999999993</v>
      </c>
      <c r="I24" s="140">
        <v>2540.8869999999993</v>
      </c>
      <c r="J24" s="247">
        <f t="shared" si="5"/>
        <v>1.8787369773874209E-2</v>
      </c>
      <c r="K24" s="215">
        <f t="shared" si="6"/>
        <v>1.7811752763390962E-2</v>
      </c>
      <c r="L24" s="52">
        <f t="shared" si="7"/>
        <v>-6.9361475199083478E-2</v>
      </c>
      <c r="N24" s="27">
        <f t="shared" si="0"/>
        <v>1.6490684261484541</v>
      </c>
      <c r="O24" s="152">
        <f t="shared" si="1"/>
        <v>1.4360559323729429</v>
      </c>
      <c r="P24" s="52">
        <f t="shared" si="8"/>
        <v>-0.12917140998995461</v>
      </c>
    </row>
    <row r="25" spans="1:16" ht="20.100000000000001" customHeight="1" x14ac:dyDescent="0.25">
      <c r="A25" s="8" t="s">
        <v>160</v>
      </c>
      <c r="B25" s="19">
        <v>12780.990000000003</v>
      </c>
      <c r="C25" s="140">
        <v>10745.780000000002</v>
      </c>
      <c r="D25" s="247">
        <f t="shared" si="2"/>
        <v>1.133697339668586E-2</v>
      </c>
      <c r="E25" s="215">
        <f t="shared" si="3"/>
        <v>9.6523225300949381E-3</v>
      </c>
      <c r="F25" s="52">
        <f t="shared" si="4"/>
        <v>-0.15923727348194469</v>
      </c>
      <c r="H25" s="19">
        <v>2786.7100000000005</v>
      </c>
      <c r="I25" s="140">
        <v>2450.331999999999</v>
      </c>
      <c r="J25" s="247">
        <f t="shared" si="5"/>
        <v>1.9175797495827516E-2</v>
      </c>
      <c r="K25" s="215">
        <f t="shared" si="6"/>
        <v>1.7176957405907977E-2</v>
      </c>
      <c r="L25" s="52">
        <f t="shared" si="7"/>
        <v>-0.12070793157522723</v>
      </c>
      <c r="N25" s="27">
        <f t="shared" si="0"/>
        <v>2.1803553558840121</v>
      </c>
      <c r="O25" s="152">
        <f t="shared" si="1"/>
        <v>2.2802737446699992</v>
      </c>
      <c r="P25" s="52">
        <f t="shared" si="8"/>
        <v>4.582665321794567E-2</v>
      </c>
    </row>
    <row r="26" spans="1:16" ht="20.100000000000001" customHeight="1" x14ac:dyDescent="0.25">
      <c r="A26" s="8" t="s">
        <v>193</v>
      </c>
      <c r="B26" s="19">
        <v>8234.6399999999976</v>
      </c>
      <c r="C26" s="140">
        <v>6934.1100000000006</v>
      </c>
      <c r="D26" s="247">
        <f t="shared" si="2"/>
        <v>7.3042772595303803E-3</v>
      </c>
      <c r="E26" s="215">
        <f t="shared" si="3"/>
        <v>6.2285163272611755E-3</v>
      </c>
      <c r="F26" s="52">
        <f t="shared" si="4"/>
        <v>-0.1579340444755323</v>
      </c>
      <c r="H26" s="19">
        <v>1628.952</v>
      </c>
      <c r="I26" s="140">
        <v>1595.3559999999998</v>
      </c>
      <c r="J26" s="247">
        <f t="shared" si="5"/>
        <v>1.1209079409921814E-2</v>
      </c>
      <c r="K26" s="215">
        <f t="shared" si="6"/>
        <v>1.1183530256006016E-2</v>
      </c>
      <c r="L26" s="52">
        <f t="shared" si="7"/>
        <v>-2.0624303232999026E-2</v>
      </c>
      <c r="N26" s="27">
        <f t="shared" si="0"/>
        <v>1.9781702660954217</v>
      </c>
      <c r="O26" s="152">
        <f t="shared" si="1"/>
        <v>2.3007365040358456</v>
      </c>
      <c r="P26" s="52">
        <f t="shared" si="8"/>
        <v>0.16306292914669873</v>
      </c>
    </row>
    <row r="27" spans="1:16" ht="20.100000000000001" customHeight="1" x14ac:dyDescent="0.25">
      <c r="A27" s="8" t="s">
        <v>197</v>
      </c>
      <c r="B27" s="19">
        <v>30073.76999999999</v>
      </c>
      <c r="C27" s="140">
        <v>27417.56</v>
      </c>
      <c r="D27" s="247">
        <f t="shared" si="2"/>
        <v>2.6675987574362323E-2</v>
      </c>
      <c r="E27" s="215">
        <f t="shared" si="3"/>
        <v>2.4627633555519442E-2</v>
      </c>
      <c r="F27" s="52">
        <f t="shared" si="4"/>
        <v>-8.8323146715559409E-2</v>
      </c>
      <c r="H27" s="19">
        <v>1128.0570000000002</v>
      </c>
      <c r="I27" s="140">
        <v>1346.4410000000005</v>
      </c>
      <c r="J27" s="247">
        <f t="shared" si="5"/>
        <v>7.7623407515495695E-3</v>
      </c>
      <c r="K27" s="215">
        <f t="shared" si="6"/>
        <v>9.4386228913339743E-3</v>
      </c>
      <c r="L27" s="52">
        <f t="shared" si="7"/>
        <v>0.19359305425169135</v>
      </c>
      <c r="N27" s="27">
        <f t="shared" si="0"/>
        <v>0.37509663736871057</v>
      </c>
      <c r="O27" s="152">
        <f t="shared" si="1"/>
        <v>0.49108709892492275</v>
      </c>
      <c r="P27" s="52">
        <f t="shared" si="8"/>
        <v>0.30922820948191138</v>
      </c>
    </row>
    <row r="28" spans="1:16" ht="20.100000000000001" customHeight="1" x14ac:dyDescent="0.25">
      <c r="A28" s="8" t="s">
        <v>192</v>
      </c>
      <c r="B28" s="19">
        <v>3980.66</v>
      </c>
      <c r="C28" s="140">
        <v>4078.24</v>
      </c>
      <c r="D28" s="247">
        <f t="shared" si="2"/>
        <v>3.5309186941896928E-3</v>
      </c>
      <c r="E28" s="215">
        <f t="shared" si="3"/>
        <v>3.6632508608155354E-3</v>
      </c>
      <c r="F28" s="52">
        <f t="shared" ref="F28:F29" si="9">(C28-B28)/B28</f>
        <v>2.4513522883139963E-2</v>
      </c>
      <c r="H28" s="19">
        <v>1007.1300000000001</v>
      </c>
      <c r="I28" s="140">
        <v>987.23599999999988</v>
      </c>
      <c r="J28" s="247">
        <f t="shared" si="5"/>
        <v>6.9302227113595474E-3</v>
      </c>
      <c r="K28" s="215">
        <f t="shared" si="6"/>
        <v>6.9205767714656512E-3</v>
      </c>
      <c r="L28" s="52">
        <f t="shared" ref="L28" si="10">(I28-H28)/H28</f>
        <v>-1.9753159969418278E-2</v>
      </c>
      <c r="N28" s="27">
        <f t="shared" si="0"/>
        <v>2.5300578296061458</v>
      </c>
      <c r="O28" s="152">
        <f t="shared" si="1"/>
        <v>2.4207403193534462</v>
      </c>
      <c r="P28" s="52">
        <f t="shared" ref="P28" si="11">(O28-N28)/N28</f>
        <v>-4.3207514458164377E-2</v>
      </c>
    </row>
    <row r="29" spans="1:16" ht="20.100000000000001" customHeight="1" x14ac:dyDescent="0.25">
      <c r="A29" s="8" t="s">
        <v>165</v>
      </c>
      <c r="B29" s="19">
        <v>5672.619999999999</v>
      </c>
      <c r="C29" s="140">
        <v>4257.26</v>
      </c>
      <c r="D29" s="247">
        <f t="shared" si="2"/>
        <v>5.0317183590244665E-3</v>
      </c>
      <c r="E29" s="215">
        <f t="shared" si="3"/>
        <v>3.824054337095303E-3</v>
      </c>
      <c r="F29" s="52">
        <f t="shared" si="9"/>
        <v>-0.24950728234924938</v>
      </c>
      <c r="H29" s="19">
        <v>1665.5289999999995</v>
      </c>
      <c r="I29" s="140">
        <v>957.42300000000012</v>
      </c>
      <c r="J29" s="247">
        <f t="shared" si="5"/>
        <v>1.1460771600714854E-2</v>
      </c>
      <c r="K29" s="215">
        <f t="shared" si="6"/>
        <v>6.711586058720468E-3</v>
      </c>
      <c r="L29" s="52">
        <f t="shared" ref="L29:L32" si="12">(I29-H29)/H29</f>
        <v>-0.42515380999069941</v>
      </c>
      <c r="N29" s="27">
        <f t="shared" ref="N29:N30" si="13">(H29/B29)*10</f>
        <v>2.9360842080026512</v>
      </c>
      <c r="O29" s="152">
        <f t="shared" ref="O29:O30" si="14">(I29/C29)*10</f>
        <v>2.2489183183549986</v>
      </c>
      <c r="P29" s="52">
        <f t="shared" ref="P29:P30" si="15">(O29-N29)/N29</f>
        <v>-0.23404161494234371</v>
      </c>
    </row>
    <row r="30" spans="1:16" ht="20.100000000000001" customHeight="1" x14ac:dyDescent="0.25">
      <c r="A30" s="8" t="s">
        <v>175</v>
      </c>
      <c r="B30" s="19">
        <v>3239</v>
      </c>
      <c r="C30" s="140">
        <v>3334.9199999999996</v>
      </c>
      <c r="D30" s="247">
        <f t="shared" si="2"/>
        <v>2.8730526220477046E-3</v>
      </c>
      <c r="E30" s="215">
        <f t="shared" si="3"/>
        <v>2.9955688141823297E-3</v>
      </c>
      <c r="F30" s="52">
        <f t="shared" si="4"/>
        <v>2.9614078419265086E-2</v>
      </c>
      <c r="H30" s="19">
        <v>724.52399999999989</v>
      </c>
      <c r="I30" s="140">
        <v>813.56299999999999</v>
      </c>
      <c r="J30" s="247">
        <f t="shared" si="5"/>
        <v>4.9855655970183228E-3</v>
      </c>
      <c r="K30" s="215">
        <f t="shared" si="6"/>
        <v>5.7031198213232806E-3</v>
      </c>
      <c r="L30" s="52">
        <f t="shared" si="12"/>
        <v>0.12289309946944492</v>
      </c>
      <c r="N30" s="27">
        <f t="shared" si="13"/>
        <v>2.2368755788823709</v>
      </c>
      <c r="O30" s="152">
        <f t="shared" si="14"/>
        <v>2.4395277847744476</v>
      </c>
      <c r="P30" s="52">
        <f t="shared" si="15"/>
        <v>9.0596101010378779E-2</v>
      </c>
    </row>
    <row r="31" spans="1:16" ht="20.100000000000001" customHeight="1" x14ac:dyDescent="0.25">
      <c r="A31" s="8" t="s">
        <v>178</v>
      </c>
      <c r="B31" s="19">
        <v>4086.95</v>
      </c>
      <c r="C31" s="140">
        <v>4917.2499999999991</v>
      </c>
      <c r="D31" s="247">
        <f t="shared" si="2"/>
        <v>3.625199880727961E-3</v>
      </c>
      <c r="E31" s="215">
        <f t="shared" si="3"/>
        <v>4.4168857878264132E-3</v>
      </c>
      <c r="F31" s="52">
        <f t="shared" si="4"/>
        <v>0.20315883482792774</v>
      </c>
      <c r="H31" s="19">
        <v>677.572</v>
      </c>
      <c r="I31" s="140">
        <v>734.39200000000017</v>
      </c>
      <c r="J31" s="247">
        <f t="shared" si="5"/>
        <v>4.6624813708074538E-3</v>
      </c>
      <c r="K31" s="215">
        <f t="shared" si="6"/>
        <v>5.1481269082065528E-3</v>
      </c>
      <c r="L31" s="52">
        <f t="shared" si="12"/>
        <v>8.3858246798864416E-2</v>
      </c>
      <c r="N31" s="27">
        <f t="shared" ref="N31:N32" si="16">(H31/B31)*10</f>
        <v>1.6578915817418858</v>
      </c>
      <c r="O31" s="152">
        <f t="shared" ref="O31:O32" si="17">(I31/C31)*10</f>
        <v>1.49350144898063</v>
      </c>
      <c r="P31" s="52">
        <f t="shared" ref="P31:P32" si="18">(O31-N31)/N31</f>
        <v>-9.9156141795796515E-2</v>
      </c>
    </row>
    <row r="32" spans="1:16" ht="20.100000000000001" customHeight="1" thickBot="1" x14ac:dyDescent="0.3">
      <c r="A32" s="8" t="s">
        <v>17</v>
      </c>
      <c r="B32" s="19">
        <f>B33-SUM(B7:B31)</f>
        <v>66835.829999998678</v>
      </c>
      <c r="C32" s="140">
        <f>C33-SUM(C7:C31)</f>
        <v>60331.370000000345</v>
      </c>
      <c r="D32" s="247">
        <f t="shared" si="2"/>
        <v>5.9284611493742152E-2</v>
      </c>
      <c r="E32" s="215">
        <f t="shared" si="3"/>
        <v>5.4192235642503105E-2</v>
      </c>
      <c r="F32" s="52">
        <f t="shared" si="4"/>
        <v>-9.7319955478946868E-2</v>
      </c>
      <c r="H32" s="19">
        <f>H33-SUM(H7:H31)</f>
        <v>14925.490999999951</v>
      </c>
      <c r="I32" s="140">
        <f>I33-SUM(I7:I31)</f>
        <v>13969.468999999997</v>
      </c>
      <c r="J32" s="247">
        <f t="shared" si="5"/>
        <v>0.10270469225064507</v>
      </c>
      <c r="K32" s="215">
        <f t="shared" si="6"/>
        <v>9.792671931646485E-2</v>
      </c>
      <c r="L32" s="52">
        <f t="shared" si="12"/>
        <v>-6.4052968173707425E-2</v>
      </c>
      <c r="N32" s="27">
        <f t="shared" si="16"/>
        <v>2.2331571254520584</v>
      </c>
      <c r="O32" s="152">
        <f t="shared" si="17"/>
        <v>2.3154569505051712</v>
      </c>
      <c r="P32" s="52">
        <f t="shared" si="18"/>
        <v>3.6853575646385778E-2</v>
      </c>
    </row>
    <row r="33" spans="1:16" ht="26.25" customHeight="1" thickBot="1" x14ac:dyDescent="0.3">
      <c r="A33" s="12" t="s">
        <v>18</v>
      </c>
      <c r="B33" s="17">
        <v>1127372.3199999987</v>
      </c>
      <c r="C33" s="145">
        <v>1113284.3900000004</v>
      </c>
      <c r="D33" s="243">
        <f>SUM(D7:D32)</f>
        <v>0.99999999999999978</v>
      </c>
      <c r="E33" s="244">
        <f>SUM(E7:E32)</f>
        <v>1.0000000000000002</v>
      </c>
      <c r="F33" s="57">
        <f t="shared" si="4"/>
        <v>-1.2496253234245028E-2</v>
      </c>
      <c r="G33" s="1"/>
      <c r="H33" s="17">
        <v>145324.33399999994</v>
      </c>
      <c r="I33" s="145">
        <v>142652.272</v>
      </c>
      <c r="J33" s="243">
        <f>SUM(J7:J32)</f>
        <v>1</v>
      </c>
      <c r="K33" s="244">
        <f>SUM(K7:K32)</f>
        <v>1.0000000000000002</v>
      </c>
      <c r="L33" s="57">
        <f t="shared" si="7"/>
        <v>-1.838688625953E-2</v>
      </c>
      <c r="N33" s="29">
        <f t="shared" si="0"/>
        <v>1.2890535932264164</v>
      </c>
      <c r="O33" s="146">
        <f t="shared" si="1"/>
        <v>1.2813641624850227</v>
      </c>
      <c r="P33" s="57">
        <f t="shared" si="8"/>
        <v>-5.9651753672611716E-3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L5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166</v>
      </c>
      <c r="B39" s="39">
        <v>147287.49000000002</v>
      </c>
      <c r="C39" s="147">
        <v>159961.14999999997</v>
      </c>
      <c r="D39" s="247">
        <f t="shared" ref="D39:D61" si="19">B39/$B$62</f>
        <v>0.33715617278713961</v>
      </c>
      <c r="E39" s="246">
        <f t="shared" ref="E39:E61" si="20">C39/$C$62</f>
        <v>0.37001265172323761</v>
      </c>
      <c r="F39" s="52">
        <f>(C39-B39)/B39</f>
        <v>8.6047090625279474E-2</v>
      </c>
      <c r="H39" s="39">
        <v>8823.0560000000005</v>
      </c>
      <c r="I39" s="147">
        <v>11006.717000000001</v>
      </c>
      <c r="J39" s="247">
        <f t="shared" ref="J39:J61" si="21">H39/$H$62</f>
        <v>0.16141816123725991</v>
      </c>
      <c r="K39" s="246">
        <f t="shared" ref="K39:K61" si="22">I39/$I$62</f>
        <v>0.20035974299921111</v>
      </c>
      <c r="L39" s="52">
        <f>(I39-H39)/H39</f>
        <v>0.24749485892416415</v>
      </c>
      <c r="N39" s="27">
        <f t="shared" ref="N39:N62" si="23">(H39/B39)*10</f>
        <v>0.59903634721455301</v>
      </c>
      <c r="O39" s="151">
        <f t="shared" ref="O39:O62" si="24">(I39/C39)*10</f>
        <v>0.68808688859763778</v>
      </c>
      <c r="P39" s="61">
        <f t="shared" si="8"/>
        <v>0.14865632410647381</v>
      </c>
    </row>
    <row r="40" spans="1:16" ht="20.100000000000001" customHeight="1" x14ac:dyDescent="0.25">
      <c r="A40" s="38" t="s">
        <v>155</v>
      </c>
      <c r="B40" s="19">
        <v>76261.029999999941</v>
      </c>
      <c r="C40" s="140">
        <v>70073.130000000019</v>
      </c>
      <c r="D40" s="247">
        <f t="shared" si="19"/>
        <v>0.17456932022947241</v>
      </c>
      <c r="E40" s="215">
        <f t="shared" si="20"/>
        <v>0.16208901127459491</v>
      </c>
      <c r="F40" s="52">
        <f t="shared" ref="F40:F62" si="25">(C40-B40)/B40</f>
        <v>-8.1141049366890622E-2</v>
      </c>
      <c r="H40" s="19">
        <v>11171.531999999997</v>
      </c>
      <c r="I40" s="140">
        <v>10420.811000000002</v>
      </c>
      <c r="J40" s="247">
        <f t="shared" si="21"/>
        <v>0.20438362327556439</v>
      </c>
      <c r="K40" s="215">
        <f t="shared" si="22"/>
        <v>0.18969425795206257</v>
      </c>
      <c r="L40" s="52">
        <f t="shared" ref="L40:L62" si="26">(I40-H40)/H40</f>
        <v>-6.7199467360429713E-2</v>
      </c>
      <c r="N40" s="27">
        <f t="shared" si="23"/>
        <v>1.4649070436106104</v>
      </c>
      <c r="O40" s="152">
        <f t="shared" si="24"/>
        <v>1.4871336559391592</v>
      </c>
      <c r="P40" s="52">
        <f t="shared" si="8"/>
        <v>1.5172711760444596E-2</v>
      </c>
    </row>
    <row r="41" spans="1:16" ht="20.100000000000001" customHeight="1" x14ac:dyDescent="0.25">
      <c r="A41" s="38" t="s">
        <v>162</v>
      </c>
      <c r="B41" s="19">
        <v>68233.749999999971</v>
      </c>
      <c r="C41" s="140">
        <v>62186.150000000031</v>
      </c>
      <c r="D41" s="247">
        <f t="shared" si="19"/>
        <v>0.15619405290235086</v>
      </c>
      <c r="E41" s="215">
        <f t="shared" si="20"/>
        <v>0.14384531657817556</v>
      </c>
      <c r="F41" s="52">
        <f t="shared" si="25"/>
        <v>-8.8630626339603835E-2</v>
      </c>
      <c r="H41" s="19">
        <v>5783.7079999999987</v>
      </c>
      <c r="I41" s="140">
        <v>5331.5959999999995</v>
      </c>
      <c r="J41" s="247">
        <f t="shared" si="21"/>
        <v>0.10581316841842892</v>
      </c>
      <c r="K41" s="215">
        <f t="shared" si="22"/>
        <v>9.7053208902856486E-2</v>
      </c>
      <c r="L41" s="52">
        <f t="shared" si="26"/>
        <v>-7.8169921441400447E-2</v>
      </c>
      <c r="N41" s="27">
        <f t="shared" si="23"/>
        <v>0.8476315606279885</v>
      </c>
      <c r="O41" s="152">
        <f t="shared" si="24"/>
        <v>0.85736068240275309</v>
      </c>
      <c r="P41" s="52">
        <f t="shared" si="8"/>
        <v>1.1478007930186714E-2</v>
      </c>
    </row>
    <row r="42" spans="1:16" ht="20.100000000000001" customHeight="1" x14ac:dyDescent="0.25">
      <c r="A42" s="38" t="s">
        <v>174</v>
      </c>
      <c r="B42" s="19">
        <v>15994.589999999997</v>
      </c>
      <c r="C42" s="140">
        <v>14611.819999999998</v>
      </c>
      <c r="D42" s="247">
        <f t="shared" si="19"/>
        <v>3.6613257172754141E-2</v>
      </c>
      <c r="E42" s="215">
        <f t="shared" si="20"/>
        <v>3.3799196021675498E-2</v>
      </c>
      <c r="F42" s="52">
        <f t="shared" si="25"/>
        <v>-8.6452356703110175E-2</v>
      </c>
      <c r="H42" s="19">
        <v>4871.0819999999994</v>
      </c>
      <c r="I42" s="140">
        <v>4413.799</v>
      </c>
      <c r="J42" s="247">
        <f t="shared" si="21"/>
        <v>8.9116639368027842E-2</v>
      </c>
      <c r="K42" s="215">
        <f t="shared" si="22"/>
        <v>8.0346177092603999E-2</v>
      </c>
      <c r="L42" s="52">
        <f t="shared" si="26"/>
        <v>-9.3877089320196103E-2</v>
      </c>
      <c r="N42" s="27">
        <f t="shared" si="23"/>
        <v>3.0454559948082451</v>
      </c>
      <c r="O42" s="152">
        <f t="shared" si="24"/>
        <v>3.0207044707640804</v>
      </c>
      <c r="P42" s="52">
        <f t="shared" si="8"/>
        <v>-8.1273622361839968E-3</v>
      </c>
    </row>
    <row r="43" spans="1:16" ht="20.100000000000001" customHeight="1" x14ac:dyDescent="0.25">
      <c r="A43" s="38" t="s">
        <v>181</v>
      </c>
      <c r="B43" s="19">
        <v>9677.01</v>
      </c>
      <c r="C43" s="140">
        <v>12009.52</v>
      </c>
      <c r="D43" s="247">
        <f t="shared" si="19"/>
        <v>2.2151668520000427E-2</v>
      </c>
      <c r="E43" s="215">
        <f t="shared" si="20"/>
        <v>2.7779709892828713E-2</v>
      </c>
      <c r="F43" s="52">
        <f t="shared" si="25"/>
        <v>0.24103622916582707</v>
      </c>
      <c r="H43" s="19">
        <v>3010.9680000000003</v>
      </c>
      <c r="I43" s="140">
        <v>3816.9690000000005</v>
      </c>
      <c r="J43" s="247">
        <f t="shared" si="21"/>
        <v>5.5085779587506871E-2</v>
      </c>
      <c r="K43" s="215">
        <f t="shared" si="22"/>
        <v>6.9481838033625828E-2</v>
      </c>
      <c r="L43" s="52">
        <f t="shared" si="26"/>
        <v>0.26768833146018162</v>
      </c>
      <c r="N43" s="27">
        <f t="shared" si="23"/>
        <v>3.111465214978594</v>
      </c>
      <c r="O43" s="152">
        <f t="shared" si="24"/>
        <v>3.1782860597259512</v>
      </c>
      <c r="P43" s="52">
        <f t="shared" si="8"/>
        <v>2.1475684325725938E-2</v>
      </c>
    </row>
    <row r="44" spans="1:16" ht="20.100000000000001" customHeight="1" x14ac:dyDescent="0.25">
      <c r="A44" s="38" t="s">
        <v>168</v>
      </c>
      <c r="B44" s="19">
        <v>16790.410000000003</v>
      </c>
      <c r="C44" s="140">
        <v>19217.089999999997</v>
      </c>
      <c r="D44" s="247">
        <f t="shared" si="19"/>
        <v>3.8434970784870577E-2</v>
      </c>
      <c r="E44" s="215">
        <f t="shared" si="20"/>
        <v>4.4451833644007385E-2</v>
      </c>
      <c r="F44" s="52">
        <f t="shared" si="25"/>
        <v>0.14452773934644791</v>
      </c>
      <c r="H44" s="19">
        <v>2985.1699999999992</v>
      </c>
      <c r="I44" s="140">
        <v>3348.8010000000004</v>
      </c>
      <c r="J44" s="247">
        <f t="shared" si="21"/>
        <v>5.4613804149110122E-2</v>
      </c>
      <c r="K44" s="215">
        <f t="shared" si="22"/>
        <v>6.0959585652606604E-2</v>
      </c>
      <c r="L44" s="52">
        <f t="shared" si="26"/>
        <v>0.12181249309084619</v>
      </c>
      <c r="N44" s="27">
        <f t="shared" si="23"/>
        <v>1.7779017903672383</v>
      </c>
      <c r="O44" s="152">
        <f t="shared" si="24"/>
        <v>1.7426160776683675</v>
      </c>
      <c r="P44" s="52">
        <f t="shared" si="8"/>
        <v>-1.9846828936249793E-2</v>
      </c>
    </row>
    <row r="45" spans="1:16" ht="20.100000000000001" customHeight="1" x14ac:dyDescent="0.25">
      <c r="A45" s="38" t="s">
        <v>164</v>
      </c>
      <c r="B45" s="19">
        <v>27538.14</v>
      </c>
      <c r="C45" s="140">
        <v>19748.249999999996</v>
      </c>
      <c r="D45" s="247">
        <f t="shared" si="19"/>
        <v>6.3037627215158862E-2</v>
      </c>
      <c r="E45" s="215">
        <f t="shared" si="20"/>
        <v>4.5680481475617221E-2</v>
      </c>
      <c r="F45" s="52">
        <f t="shared" si="25"/>
        <v>-0.28287640341722436</v>
      </c>
      <c r="H45" s="19">
        <v>4148.3079999999991</v>
      </c>
      <c r="I45" s="140">
        <v>3261.2980000000007</v>
      </c>
      <c r="J45" s="247">
        <f t="shared" si="21"/>
        <v>7.589346022577835E-2</v>
      </c>
      <c r="K45" s="215">
        <f t="shared" si="22"/>
        <v>5.9366732979855966E-2</v>
      </c>
      <c r="L45" s="52">
        <f t="shared" si="26"/>
        <v>-0.21382452797622514</v>
      </c>
      <c r="N45" s="27">
        <f t="shared" si="23"/>
        <v>1.5063864153497655</v>
      </c>
      <c r="O45" s="152">
        <f t="shared" si="24"/>
        <v>1.6514364563948711</v>
      </c>
      <c r="P45" s="52">
        <f t="shared" si="8"/>
        <v>9.6290061810884509E-2</v>
      </c>
    </row>
    <row r="46" spans="1:16" ht="20.100000000000001" customHeight="1" x14ac:dyDescent="0.25">
      <c r="A46" s="38" t="s">
        <v>172</v>
      </c>
      <c r="B46" s="19">
        <v>21453.790000000005</v>
      </c>
      <c r="C46" s="140">
        <v>22498.300000000007</v>
      </c>
      <c r="D46" s="247">
        <f t="shared" si="19"/>
        <v>4.9109925956230281E-2</v>
      </c>
      <c r="E46" s="215">
        <f t="shared" si="20"/>
        <v>5.2041734147728502E-2</v>
      </c>
      <c r="F46" s="52">
        <f t="shared" si="25"/>
        <v>4.8686502478117004E-2</v>
      </c>
      <c r="H46" s="19">
        <v>2885.4159999999997</v>
      </c>
      <c r="I46" s="140">
        <v>2975.8120000000004</v>
      </c>
      <c r="J46" s="247">
        <f t="shared" si="21"/>
        <v>5.2788800742573715E-2</v>
      </c>
      <c r="K46" s="215">
        <f t="shared" si="22"/>
        <v>5.41699152920865E-2</v>
      </c>
      <c r="L46" s="52">
        <f t="shared" si="26"/>
        <v>3.1328584855702141E-2</v>
      </c>
      <c r="N46" s="27">
        <f t="shared" si="23"/>
        <v>1.3449446461441075</v>
      </c>
      <c r="O46" s="152">
        <f t="shared" si="24"/>
        <v>1.3226830471635631</v>
      </c>
      <c r="P46" s="52">
        <f t="shared" si="8"/>
        <v>-1.6552055911272862E-2</v>
      </c>
    </row>
    <row r="47" spans="1:16" ht="20.100000000000001" customHeight="1" x14ac:dyDescent="0.25">
      <c r="A47" s="38" t="s">
        <v>161</v>
      </c>
      <c r="B47" s="19">
        <v>14436.909999999996</v>
      </c>
      <c r="C47" s="140">
        <v>11427.460000000005</v>
      </c>
      <c r="D47" s="247">
        <f t="shared" si="19"/>
        <v>3.3047567872005842E-2</v>
      </c>
      <c r="E47" s="215">
        <f t="shared" si="20"/>
        <v>2.6433323197921691E-2</v>
      </c>
      <c r="F47" s="52">
        <f t="shared" si="25"/>
        <v>-0.20845527193838517</v>
      </c>
      <c r="H47" s="19">
        <v>3080.6389999999997</v>
      </c>
      <c r="I47" s="140">
        <v>2625.4179999999997</v>
      </c>
      <c r="J47" s="247">
        <f t="shared" si="21"/>
        <v>5.6360413309831769E-2</v>
      </c>
      <c r="K47" s="215">
        <f t="shared" si="22"/>
        <v>4.7791550899828054E-2</v>
      </c>
      <c r="L47" s="52">
        <f t="shared" si="26"/>
        <v>-0.147768368835167</v>
      </c>
      <c r="N47" s="27">
        <f t="shared" si="23"/>
        <v>2.1338631327617894</v>
      </c>
      <c r="O47" s="152">
        <f t="shared" si="24"/>
        <v>2.2974641783913476</v>
      </c>
      <c r="P47" s="52">
        <f t="shared" si="8"/>
        <v>7.6668949904867958E-2</v>
      </c>
    </row>
    <row r="48" spans="1:16" ht="20.100000000000001" customHeight="1" x14ac:dyDescent="0.25">
      <c r="A48" s="38" t="s">
        <v>163</v>
      </c>
      <c r="B48" s="19">
        <v>11983.879999999997</v>
      </c>
      <c r="C48" s="140">
        <v>12131.650000000003</v>
      </c>
      <c r="D48" s="247">
        <f t="shared" si="19"/>
        <v>2.7432330579741329E-2</v>
      </c>
      <c r="E48" s="215">
        <f t="shared" si="20"/>
        <v>2.8062213770520015E-2</v>
      </c>
      <c r="F48" s="52">
        <f t="shared" si="25"/>
        <v>1.2330730948574746E-2</v>
      </c>
      <c r="H48" s="19">
        <v>2693.1510000000012</v>
      </c>
      <c r="I48" s="140">
        <v>2572.7889999999998</v>
      </c>
      <c r="J48" s="247">
        <f t="shared" si="21"/>
        <v>4.9271304903231707E-2</v>
      </c>
      <c r="K48" s="215">
        <f t="shared" si="22"/>
        <v>4.6833523822879912E-2</v>
      </c>
      <c r="L48" s="52">
        <f t="shared" si="26"/>
        <v>-4.469188693838607E-2</v>
      </c>
      <c r="N48" s="27">
        <f t="shared" si="23"/>
        <v>2.2473113882982823</v>
      </c>
      <c r="O48" s="152">
        <f t="shared" si="24"/>
        <v>2.1207247159289948</v>
      </c>
      <c r="P48" s="52">
        <f t="shared" si="8"/>
        <v>-5.632805183492702E-2</v>
      </c>
    </row>
    <row r="49" spans="1:16" ht="20.100000000000001" customHeight="1" x14ac:dyDescent="0.25">
      <c r="A49" s="38" t="s">
        <v>169</v>
      </c>
      <c r="B49" s="19">
        <v>16556.389999999996</v>
      </c>
      <c r="C49" s="140">
        <v>17693.510000000002</v>
      </c>
      <c r="D49" s="247">
        <f t="shared" si="19"/>
        <v>3.7899275000010307E-2</v>
      </c>
      <c r="E49" s="215">
        <f t="shared" si="20"/>
        <v>4.0927578686397438E-2</v>
      </c>
      <c r="F49" s="52">
        <f>(C49-B49)/B49</f>
        <v>6.8681638932158909E-2</v>
      </c>
      <c r="H49" s="19">
        <v>2730.2619999999993</v>
      </c>
      <c r="I49" s="140">
        <v>2540.8869999999993</v>
      </c>
      <c r="J49" s="247">
        <f t="shared" si="21"/>
        <v>4.9950252127603359E-2</v>
      </c>
      <c r="K49" s="215">
        <f t="shared" si="22"/>
        <v>4.6252798750984182E-2</v>
      </c>
      <c r="L49" s="52">
        <f t="shared" si="26"/>
        <v>-6.9361475199083478E-2</v>
      </c>
      <c r="N49" s="27">
        <f t="shared" si="23"/>
        <v>1.6490684261484541</v>
      </c>
      <c r="O49" s="152">
        <f t="shared" si="24"/>
        <v>1.4360559323729429</v>
      </c>
      <c r="P49" s="52">
        <f t="shared" si="8"/>
        <v>-0.12917140998995461</v>
      </c>
    </row>
    <row r="50" spans="1:16" ht="20.100000000000001" customHeight="1" x14ac:dyDescent="0.25">
      <c r="A50" s="38" t="s">
        <v>173</v>
      </c>
      <c r="B50" s="19">
        <v>2633.0800000000004</v>
      </c>
      <c r="C50" s="140">
        <v>3684.4299999999994</v>
      </c>
      <c r="D50" s="247">
        <f t="shared" si="19"/>
        <v>6.0273902110923447E-3</v>
      </c>
      <c r="E50" s="215">
        <f t="shared" si="20"/>
        <v>8.5226051099823192E-3</v>
      </c>
      <c r="F50" s="52">
        <f t="shared" ref="F50:F53" si="27">(C50-B50)/B50</f>
        <v>0.39928524769471452</v>
      </c>
      <c r="H50" s="19">
        <v>550.85599999999988</v>
      </c>
      <c r="I50" s="140">
        <v>695.50700000000018</v>
      </c>
      <c r="J50" s="247">
        <f t="shared" si="21"/>
        <v>1.0077932479008636E-2</v>
      </c>
      <c r="K50" s="215">
        <f t="shared" si="22"/>
        <v>1.2660596595165692E-2</v>
      </c>
      <c r="L50" s="52">
        <f t="shared" si="26"/>
        <v>0.26259312778657279</v>
      </c>
      <c r="N50" s="27">
        <f t="shared" ref="N50" si="28">(H50/B50)*10</f>
        <v>2.0920594892673212</v>
      </c>
      <c r="O50" s="152">
        <f t="shared" ref="O50" si="29">(I50/C50)*10</f>
        <v>1.8876922617609786</v>
      </c>
      <c r="P50" s="52">
        <f t="shared" ref="P50" si="30">(O50-N50)/N50</f>
        <v>-9.7687101420770722E-2</v>
      </c>
    </row>
    <row r="51" spans="1:16" ht="20.100000000000001" customHeight="1" x14ac:dyDescent="0.25">
      <c r="A51" s="38" t="s">
        <v>177</v>
      </c>
      <c r="B51" s="19">
        <v>1919.47</v>
      </c>
      <c r="C51" s="140">
        <v>1852.89</v>
      </c>
      <c r="D51" s="247">
        <f t="shared" si="19"/>
        <v>4.3938637217575691E-3</v>
      </c>
      <c r="E51" s="215">
        <f t="shared" si="20"/>
        <v>4.2859953323133139E-3</v>
      </c>
      <c r="F51" s="52">
        <f t="shared" si="27"/>
        <v>-3.46866582963005E-2</v>
      </c>
      <c r="H51" s="19">
        <v>542.89400000000012</v>
      </c>
      <c r="I51" s="140">
        <v>554.77100000000007</v>
      </c>
      <c r="J51" s="247">
        <f t="shared" si="21"/>
        <v>9.9322673716160242E-3</v>
      </c>
      <c r="K51" s="215">
        <f t="shared" si="22"/>
        <v>1.0098721987983825E-2</v>
      </c>
      <c r="L51" s="52">
        <f t="shared" si="26"/>
        <v>2.187719886386652E-2</v>
      </c>
      <c r="N51" s="27">
        <f t="shared" ref="N51:N52" si="31">(H51/B51)*10</f>
        <v>2.8283536601249311</v>
      </c>
      <c r="O51" s="152">
        <f t="shared" ref="O51:O52" si="32">(I51/C51)*10</f>
        <v>2.9940849159960932</v>
      </c>
      <c r="P51" s="52">
        <f t="shared" ref="P51:P52" si="33">(O51-N51)/N51</f>
        <v>5.8596369403054641E-2</v>
      </c>
    </row>
    <row r="52" spans="1:16" ht="20.100000000000001" customHeight="1" x14ac:dyDescent="0.25">
      <c r="A52" s="38" t="s">
        <v>183</v>
      </c>
      <c r="B52" s="19">
        <v>1577.7299999999996</v>
      </c>
      <c r="C52" s="140">
        <v>1359.73</v>
      </c>
      <c r="D52" s="247">
        <f t="shared" si="19"/>
        <v>3.6115858073992135E-3</v>
      </c>
      <c r="E52" s="215">
        <f t="shared" si="20"/>
        <v>3.1452468485481506E-3</v>
      </c>
      <c r="F52" s="52">
        <f t="shared" si="27"/>
        <v>-0.13817319820248053</v>
      </c>
      <c r="H52" s="19">
        <v>402.64300000000003</v>
      </c>
      <c r="I52" s="140">
        <v>361.31199999999995</v>
      </c>
      <c r="J52" s="247">
        <f t="shared" si="21"/>
        <v>7.3663697357303458E-3</v>
      </c>
      <c r="K52" s="215">
        <f t="shared" si="22"/>
        <v>6.5771091836494891E-3</v>
      </c>
      <c r="L52" s="52">
        <f t="shared" si="26"/>
        <v>-0.10264924511291658</v>
      </c>
      <c r="N52" s="27">
        <f t="shared" si="31"/>
        <v>2.552039956139518</v>
      </c>
      <c r="O52" s="152">
        <f t="shared" si="32"/>
        <v>2.6572334213410009</v>
      </c>
      <c r="P52" s="52">
        <f t="shared" si="33"/>
        <v>4.1219364512070415E-2</v>
      </c>
    </row>
    <row r="53" spans="1:16" ht="20.100000000000001" customHeight="1" x14ac:dyDescent="0.25">
      <c r="A53" s="38" t="s">
        <v>180</v>
      </c>
      <c r="B53" s="19">
        <v>856.72000000000025</v>
      </c>
      <c r="C53" s="140">
        <v>1623.6000000000001</v>
      </c>
      <c r="D53" s="247">
        <f t="shared" si="19"/>
        <v>1.9611199590012585E-3</v>
      </c>
      <c r="E53" s="215">
        <f t="shared" si="20"/>
        <v>3.7556152937000564E-3</v>
      </c>
      <c r="F53" s="52">
        <f t="shared" si="27"/>
        <v>0.89513493323372828</v>
      </c>
      <c r="H53" s="19">
        <v>160.61700000000005</v>
      </c>
      <c r="I53" s="140">
        <v>335.71</v>
      </c>
      <c r="J53" s="247">
        <f t="shared" si="21"/>
        <v>2.9384944177442579E-3</v>
      </c>
      <c r="K53" s="215">
        <f t="shared" si="22"/>
        <v>6.1110655722560287E-3</v>
      </c>
      <c r="L53" s="52">
        <f t="shared" si="26"/>
        <v>1.090127446036222</v>
      </c>
      <c r="N53" s="27">
        <f t="shared" ref="N53" si="34">(H53/B53)*10</f>
        <v>1.8747898963488654</v>
      </c>
      <c r="O53" s="152">
        <f t="shared" ref="O53" si="35">(I53/C53)*10</f>
        <v>2.0676890859817689</v>
      </c>
      <c r="P53" s="52">
        <f t="shared" ref="P53" si="36">(O53-N53)/N53</f>
        <v>0.10289109729499438</v>
      </c>
    </row>
    <row r="54" spans="1:16" ht="20.100000000000001" customHeight="1" x14ac:dyDescent="0.25">
      <c r="A54" s="38" t="s">
        <v>182</v>
      </c>
      <c r="B54" s="19">
        <v>527.35</v>
      </c>
      <c r="C54" s="140">
        <v>546.14</v>
      </c>
      <c r="D54" s="247">
        <f t="shared" si="19"/>
        <v>1.2071582435093304E-3</v>
      </c>
      <c r="E54" s="215">
        <f t="shared" si="20"/>
        <v>1.263298679786492E-3</v>
      </c>
      <c r="F54" s="52">
        <f t="shared" ref="F54" si="37">(C54-B54)/B54</f>
        <v>3.5630985114250426E-2</v>
      </c>
      <c r="H54" s="19">
        <v>140.98000000000002</v>
      </c>
      <c r="I54" s="140">
        <v>147.749</v>
      </c>
      <c r="J54" s="247">
        <f t="shared" si="21"/>
        <v>2.5792347199461163E-3</v>
      </c>
      <c r="K54" s="215">
        <f t="shared" si="22"/>
        <v>2.6895350964679515E-3</v>
      </c>
      <c r="L54" s="52">
        <f t="shared" si="26"/>
        <v>4.8013902681231214E-2</v>
      </c>
      <c r="N54" s="27">
        <f t="shared" si="23"/>
        <v>2.6733668341708543</v>
      </c>
      <c r="O54" s="152">
        <f t="shared" si="24"/>
        <v>2.7053319661625226</v>
      </c>
      <c r="P54" s="52">
        <f t="shared" ref="P54" si="38">(O54-N54)/N54</f>
        <v>1.1956882079590203E-2</v>
      </c>
    </row>
    <row r="55" spans="1:16" ht="20.100000000000001" customHeight="1" x14ac:dyDescent="0.25">
      <c r="A55" s="38" t="s">
        <v>186</v>
      </c>
      <c r="B55" s="19">
        <v>714.74999999999989</v>
      </c>
      <c r="C55" s="140">
        <v>296.27999999999992</v>
      </c>
      <c r="D55" s="247">
        <f t="shared" si="19"/>
        <v>1.6361360662715345E-3</v>
      </c>
      <c r="E55" s="215">
        <f t="shared" si="20"/>
        <v>6.8533733630047559E-4</v>
      </c>
      <c r="F55" s="52">
        <f t="shared" ref="F55:F59" si="39">(C55-B55)/B55</f>
        <v>-0.58547743966421828</v>
      </c>
      <c r="H55" s="19">
        <v>159.934</v>
      </c>
      <c r="I55" s="140">
        <v>85.40500000000003</v>
      </c>
      <c r="J55" s="247">
        <f t="shared" si="21"/>
        <v>2.9259989055175355E-3</v>
      </c>
      <c r="K55" s="215">
        <f t="shared" si="22"/>
        <v>1.5546619260627516E-3</v>
      </c>
      <c r="L55" s="52">
        <f t="shared" ref="L55:L58" si="40">(I55-H55)/H55</f>
        <v>-0.46599847437067771</v>
      </c>
      <c r="N55" s="27">
        <f t="shared" si="23"/>
        <v>2.2376215459951037</v>
      </c>
      <c r="O55" s="152">
        <f t="shared" si="24"/>
        <v>2.8825772917510486</v>
      </c>
      <c r="P55" s="52">
        <f t="shared" ref="P55:P56" si="41">(O55-N55)/N55</f>
        <v>0.28823272054663895</v>
      </c>
    </row>
    <row r="56" spans="1:16" ht="20.100000000000001" customHeight="1" x14ac:dyDescent="0.25">
      <c r="A56" s="38" t="s">
        <v>188</v>
      </c>
      <c r="B56" s="19">
        <v>243.22</v>
      </c>
      <c r="C56" s="140">
        <v>219.70999999999995</v>
      </c>
      <c r="D56" s="247">
        <f t="shared" si="19"/>
        <v>5.5675552856042343E-4</v>
      </c>
      <c r="E56" s="215">
        <f t="shared" si="20"/>
        <v>5.0822015039347077E-4</v>
      </c>
      <c r="F56" s="52">
        <f t="shared" si="39"/>
        <v>-9.6661458761615193E-2</v>
      </c>
      <c r="H56" s="19">
        <v>101.75300000000001</v>
      </c>
      <c r="I56" s="140">
        <v>84.564000000000007</v>
      </c>
      <c r="J56" s="247">
        <f t="shared" si="21"/>
        <v>1.8615751912234161E-3</v>
      </c>
      <c r="K56" s="215">
        <f t="shared" si="22"/>
        <v>1.5393528612560211E-3</v>
      </c>
      <c r="L56" s="52">
        <f t="shared" si="40"/>
        <v>-0.16892868023547222</v>
      </c>
      <c r="N56" s="27">
        <f t="shared" si="23"/>
        <v>4.1835786530712946</v>
      </c>
      <c r="O56" s="152">
        <f t="shared" si="24"/>
        <v>3.8488917209048301</v>
      </c>
      <c r="P56" s="52">
        <f t="shared" si="41"/>
        <v>-8.0000152960136281E-2</v>
      </c>
    </row>
    <row r="57" spans="1:16" ht="20.100000000000001" customHeight="1" x14ac:dyDescent="0.25">
      <c r="A57" s="38" t="s">
        <v>203</v>
      </c>
      <c r="B57" s="19">
        <v>149.49</v>
      </c>
      <c r="C57" s="140">
        <v>268.77999999999997</v>
      </c>
      <c r="D57" s="247">
        <f t="shared" si="19"/>
        <v>3.4219794410203811E-4</v>
      </c>
      <c r="E57" s="215">
        <f t="shared" si="20"/>
        <v>6.2172596614972961E-4</v>
      </c>
      <c r="F57" s="52">
        <f t="shared" si="39"/>
        <v>0.79797979797979768</v>
      </c>
      <c r="H57" s="19">
        <v>46.888999999999996</v>
      </c>
      <c r="I57" s="140">
        <v>79.228000000000009</v>
      </c>
      <c r="J57" s="247">
        <f t="shared" si="21"/>
        <v>8.5783612415628763E-4</v>
      </c>
      <c r="K57" s="215">
        <f t="shared" si="22"/>
        <v>1.4422194845512518E-3</v>
      </c>
      <c r="L57" s="52">
        <f t="shared" si="40"/>
        <v>0.6896926784533689</v>
      </c>
      <c r="N57" s="27">
        <f t="shared" ref="N57:N59" si="42">(H57/B57)*10</f>
        <v>3.1365977657368385</v>
      </c>
      <c r="O57" s="152">
        <f t="shared" ref="O57:O59" si="43">(I57/C57)*10</f>
        <v>2.947689560235137</v>
      </c>
      <c r="P57" s="52">
        <f t="shared" ref="P57:P59" si="44">(O57-N57)/N57</f>
        <v>-6.0227105804025162E-2</v>
      </c>
    </row>
    <row r="58" spans="1:16" ht="20.100000000000001" customHeight="1" x14ac:dyDescent="0.25">
      <c r="A58" s="38" t="s">
        <v>221</v>
      </c>
      <c r="B58" s="19">
        <v>108.44000000000001</v>
      </c>
      <c r="C58" s="140">
        <v>207</v>
      </c>
      <c r="D58" s="247">
        <f t="shared" si="19"/>
        <v>2.4823028335289995E-4</v>
      </c>
      <c r="E58" s="215">
        <f t="shared" si="20"/>
        <v>4.7882013168016235E-4</v>
      </c>
      <c r="F58" s="52">
        <f t="shared" si="39"/>
        <v>0.90888970859461438</v>
      </c>
      <c r="H58" s="19">
        <v>40.391999999999996</v>
      </c>
      <c r="I58" s="140">
        <v>77.257000000000005</v>
      </c>
      <c r="J58" s="247">
        <f t="shared" si="21"/>
        <v>7.3897325016359424E-4</v>
      </c>
      <c r="K58" s="215">
        <f t="shared" si="22"/>
        <v>1.406340570479831E-3</v>
      </c>
      <c r="L58" s="52">
        <f t="shared" si="40"/>
        <v>0.91268072885719975</v>
      </c>
      <c r="N58" s="27">
        <f t="shared" ref="N58" si="45">(H58/B58)*10</f>
        <v>3.7248247879011425</v>
      </c>
      <c r="O58" s="152">
        <f t="shared" ref="O58" si="46">(I58/C58)*10</f>
        <v>3.7322222222222221</v>
      </c>
      <c r="P58" s="52">
        <f t="shared" ref="P58" si="47">(O58-N58)/N58</f>
        <v>1.9859818225833746E-3</v>
      </c>
    </row>
    <row r="59" spans="1:16" ht="20.100000000000001" customHeight="1" x14ac:dyDescent="0.25">
      <c r="A59" s="38" t="s">
        <v>184</v>
      </c>
      <c r="B59" s="19">
        <v>332.77000000000004</v>
      </c>
      <c r="C59" s="140">
        <v>223.45999999999998</v>
      </c>
      <c r="D59" s="247">
        <f t="shared" si="19"/>
        <v>7.6174466425068719E-4</v>
      </c>
      <c r="E59" s="215">
        <f t="shared" si="20"/>
        <v>5.1689442814129981E-4</v>
      </c>
      <c r="F59" s="52">
        <f t="shared" si="39"/>
        <v>-0.32848513988640815</v>
      </c>
      <c r="H59" s="19">
        <v>89.123999999999995</v>
      </c>
      <c r="I59" s="140">
        <v>66.75</v>
      </c>
      <c r="J59" s="247">
        <f t="shared" si="21"/>
        <v>1.6305271327881803E-3</v>
      </c>
      <c r="K59" s="215">
        <f t="shared" si="22"/>
        <v>1.2150773791310653E-3</v>
      </c>
      <c r="L59" s="52">
        <f t="shared" si="26"/>
        <v>-0.25104348996903186</v>
      </c>
      <c r="N59" s="27">
        <f t="shared" si="42"/>
        <v>2.6782462361390746</v>
      </c>
      <c r="O59" s="152">
        <f t="shared" si="43"/>
        <v>2.9871117873444915</v>
      </c>
      <c r="P59" s="52">
        <f t="shared" si="44"/>
        <v>0.11532380669025916</v>
      </c>
    </row>
    <row r="60" spans="1:16" ht="20.100000000000001" customHeight="1" x14ac:dyDescent="0.25">
      <c r="A60" s="38" t="s">
        <v>185</v>
      </c>
      <c r="B60" s="19">
        <v>1372.45</v>
      </c>
      <c r="C60" s="140">
        <v>238.39999999999995</v>
      </c>
      <c r="D60" s="247">
        <f t="shared" si="19"/>
        <v>3.1416788305762403E-3</v>
      </c>
      <c r="E60" s="215">
        <f t="shared" si="20"/>
        <v>5.5145275068865058E-4</v>
      </c>
      <c r="F60" s="52">
        <f>(C60-B60)/B60</f>
        <v>-0.82629603992859491</v>
      </c>
      <c r="H60" s="19">
        <v>127.77900000000005</v>
      </c>
      <c r="I60" s="140">
        <v>50.837000000000003</v>
      </c>
      <c r="J60" s="247">
        <f t="shared" si="21"/>
        <v>2.3377218987090005E-3</v>
      </c>
      <c r="K60" s="215">
        <f t="shared" si="22"/>
        <v>9.2540657262750513E-4</v>
      </c>
      <c r="L60" s="52">
        <f t="shared" si="26"/>
        <v>-0.60214902292238959</v>
      </c>
      <c r="N60" s="27">
        <f t="shared" ref="N60" si="48">(H60/B60)*10</f>
        <v>0.93102845276695001</v>
      </c>
      <c r="O60" s="152">
        <f t="shared" ref="O60" si="49">(I60/C60)*10</f>
        <v>2.1324244966442958</v>
      </c>
      <c r="P60" s="52">
        <f>(O60-N60)/N60</f>
        <v>1.2903967008815709</v>
      </c>
    </row>
    <row r="61" spans="1:16" ht="20.100000000000001" customHeight="1" thickBot="1" x14ac:dyDescent="0.3">
      <c r="A61" s="8" t="s">
        <v>17</v>
      </c>
      <c r="B61" s="19">
        <f>B62-SUM(B39:B60)</f>
        <v>203.55999999999767</v>
      </c>
      <c r="C61" s="140">
        <f>C62-SUM(C39:C60)</f>
        <v>234.20000000001164</v>
      </c>
      <c r="D61" s="247">
        <f t="shared" si="19"/>
        <v>4.6596972039206685E-4</v>
      </c>
      <c r="E61" s="215">
        <f t="shared" si="20"/>
        <v>5.4173755961110911E-4</v>
      </c>
      <c r="F61" s="52">
        <f t="shared" si="25"/>
        <v>0.15052073098847671</v>
      </c>
      <c r="H61" s="196">
        <f>H62-SUM(H39:H60)</f>
        <v>112.47100000000501</v>
      </c>
      <c r="I61" s="142">
        <f>I62-SUM(I39:I60)</f>
        <v>80.786000000000058</v>
      </c>
      <c r="J61" s="247">
        <f t="shared" si="21"/>
        <v>2.0576614284797314E-3</v>
      </c>
      <c r="K61" s="215">
        <f t="shared" si="22"/>
        <v>1.4705803917675253E-3</v>
      </c>
      <c r="L61" s="52">
        <f t="shared" si="26"/>
        <v>-0.2817170648434133</v>
      </c>
      <c r="N61" s="27">
        <f t="shared" si="23"/>
        <v>5.5252014148165793</v>
      </c>
      <c r="O61" s="152">
        <f t="shared" si="24"/>
        <v>3.4494449188725893</v>
      </c>
      <c r="P61" s="52">
        <f t="shared" si="8"/>
        <v>-0.37568883740193915</v>
      </c>
    </row>
    <row r="62" spans="1:16" ht="26.25" customHeight="1" thickBot="1" x14ac:dyDescent="0.3">
      <c r="A62" s="12" t="s">
        <v>18</v>
      </c>
      <c r="B62" s="17">
        <v>436852.41999999981</v>
      </c>
      <c r="C62" s="145">
        <v>432312.65000000014</v>
      </c>
      <c r="D62" s="253">
        <f>SUM(D39:D61)</f>
        <v>1.0000000000000002</v>
      </c>
      <c r="E62" s="254">
        <f>SUM(E39:E61)</f>
        <v>0.99999999999999978</v>
      </c>
      <c r="F62" s="57">
        <f t="shared" si="25"/>
        <v>-1.0391999201926525E-2</v>
      </c>
      <c r="G62" s="1"/>
      <c r="H62" s="17">
        <v>54659.623999999996</v>
      </c>
      <c r="I62" s="145">
        <v>54934.772999999994</v>
      </c>
      <c r="J62" s="253">
        <f>SUM(J39:J61)</f>
        <v>1.0000000000000002</v>
      </c>
      <c r="K62" s="254">
        <f>SUM(K39:K61)</f>
        <v>1.0000000000000002</v>
      </c>
      <c r="L62" s="57">
        <f t="shared" si="26"/>
        <v>5.033861923382379E-3</v>
      </c>
      <c r="M62" s="1"/>
      <c r="N62" s="29">
        <f t="shared" si="23"/>
        <v>1.2512148610736784</v>
      </c>
      <c r="O62" s="146">
        <f t="shared" si="24"/>
        <v>1.2707186107091704</v>
      </c>
      <c r="P62" s="57">
        <f t="shared" si="8"/>
        <v>1.5587850050594518E-2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L37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159</v>
      </c>
      <c r="B68" s="39">
        <v>307971.69</v>
      </c>
      <c r="C68" s="147">
        <v>323486.35000000021</v>
      </c>
      <c r="D68" s="247">
        <f>B68/$B$96</f>
        <v>0.44599973150665173</v>
      </c>
      <c r="E68" s="246">
        <f>C68/$C$96</f>
        <v>0.47503637963008577</v>
      </c>
      <c r="F68" s="61">
        <f t="shared" ref="F68:F88" si="50">(C68-B68)/B68</f>
        <v>5.0376903149767456E-2</v>
      </c>
      <c r="H68" s="19">
        <v>28035.241999999991</v>
      </c>
      <c r="I68" s="147">
        <v>32010.367999999995</v>
      </c>
      <c r="J68" s="245">
        <f>H68/$H$96</f>
        <v>0.30921890115790357</v>
      </c>
      <c r="K68" s="246">
        <f>I68/$I$96</f>
        <v>0.36492568033659978</v>
      </c>
      <c r="L68" s="61">
        <f t="shared" ref="L68:L83" si="51">(I68-H68)/H68</f>
        <v>0.14179032233786337</v>
      </c>
      <c r="N68" s="41">
        <f t="shared" ref="N68:N78" si="52">(H68/B68)*10</f>
        <v>0.91031880235485252</v>
      </c>
      <c r="O68" s="149">
        <f t="shared" ref="O68:O78" si="53">(I68/C68)*10</f>
        <v>0.9895430827297651</v>
      </c>
      <c r="P68" s="61">
        <f t="shared" si="8"/>
        <v>8.7029159641624165E-2</v>
      </c>
    </row>
    <row r="69" spans="1:16" ht="20.100000000000001" customHeight="1" x14ac:dyDescent="0.25">
      <c r="A69" s="38" t="s">
        <v>157</v>
      </c>
      <c r="B69" s="19">
        <v>62553.929999999978</v>
      </c>
      <c r="C69" s="140">
        <v>55489.199999999983</v>
      </c>
      <c r="D69" s="247">
        <f t="shared" ref="D69:D95" si="54">B69/$B$96</f>
        <v>9.058961226171755E-2</v>
      </c>
      <c r="E69" s="215">
        <f t="shared" ref="E69:E95" si="55">C69/$C$96</f>
        <v>8.1485319787279215E-2</v>
      </c>
      <c r="F69" s="52">
        <f t="shared" si="50"/>
        <v>-0.11293822786194246</v>
      </c>
      <c r="H69" s="19">
        <v>11843.249999999998</v>
      </c>
      <c r="I69" s="140">
        <v>10300.134000000002</v>
      </c>
      <c r="J69" s="214">
        <f t="shared" ref="J69:J96" si="56">H69/$H$96</f>
        <v>0.13062689992611234</v>
      </c>
      <c r="K69" s="215">
        <f t="shared" ref="K69:K96" si="57">I69/$I$96</f>
        <v>0.11742393612932361</v>
      </c>
      <c r="L69" s="52">
        <f t="shared" si="51"/>
        <v>-0.13029497815211166</v>
      </c>
      <c r="N69" s="40">
        <f t="shared" si="52"/>
        <v>1.8932863210992501</v>
      </c>
      <c r="O69" s="143">
        <f t="shared" si="53"/>
        <v>1.8562412145066076</v>
      </c>
      <c r="P69" s="52">
        <f t="shared" si="8"/>
        <v>-1.9566563271388313E-2</v>
      </c>
    </row>
    <row r="70" spans="1:16" ht="20.100000000000001" customHeight="1" x14ac:dyDescent="0.25">
      <c r="A70" s="38" t="s">
        <v>156</v>
      </c>
      <c r="B70" s="19">
        <v>26628.789999999994</v>
      </c>
      <c r="C70" s="140">
        <v>23614.6</v>
      </c>
      <c r="D70" s="247">
        <f t="shared" si="54"/>
        <v>3.8563392597374811E-2</v>
      </c>
      <c r="E70" s="215">
        <f t="shared" si="55"/>
        <v>3.467779734882976E-2</v>
      </c>
      <c r="F70" s="52">
        <f t="shared" si="50"/>
        <v>-0.11319290136727939</v>
      </c>
      <c r="H70" s="19">
        <v>8170.3349999999991</v>
      </c>
      <c r="I70" s="140">
        <v>6196.6179999999995</v>
      </c>
      <c r="J70" s="214">
        <f t="shared" si="56"/>
        <v>9.0115933751952648E-2</v>
      </c>
      <c r="K70" s="215">
        <f t="shared" si="57"/>
        <v>7.0642894184659813E-2</v>
      </c>
      <c r="L70" s="52">
        <f t="shared" si="51"/>
        <v>-0.24157112284869592</v>
      </c>
      <c r="N70" s="40">
        <f t="shared" si="52"/>
        <v>3.0682336673953268</v>
      </c>
      <c r="O70" s="143">
        <f t="shared" si="53"/>
        <v>2.6240622326865584</v>
      </c>
      <c r="P70" s="52">
        <f t="shared" si="8"/>
        <v>-0.14476453975092216</v>
      </c>
    </row>
    <row r="71" spans="1:16" ht="20.100000000000001" customHeight="1" x14ac:dyDescent="0.25">
      <c r="A71" s="38" t="s">
        <v>176</v>
      </c>
      <c r="B71" s="19">
        <v>85426.079999999958</v>
      </c>
      <c r="C71" s="140">
        <v>82917.319999999978</v>
      </c>
      <c r="D71" s="247">
        <f t="shared" si="54"/>
        <v>0.12371269821477984</v>
      </c>
      <c r="E71" s="215">
        <f t="shared" si="55"/>
        <v>0.12176323205424051</v>
      </c>
      <c r="F71" s="52">
        <f t="shared" si="50"/>
        <v>-2.9367612326352578E-2</v>
      </c>
      <c r="H71" s="19">
        <v>6346.5580000000018</v>
      </c>
      <c r="I71" s="140">
        <v>5890.7559999999994</v>
      </c>
      <c r="J71" s="214">
        <f t="shared" si="56"/>
        <v>7.0000312139089194E-2</v>
      </c>
      <c r="K71" s="215">
        <f t="shared" si="57"/>
        <v>6.7155995863493578E-2</v>
      </c>
      <c r="L71" s="52">
        <f t="shared" si="51"/>
        <v>-7.1818771686952568E-2</v>
      </c>
      <c r="N71" s="40">
        <f t="shared" si="52"/>
        <v>0.74292979380535829</v>
      </c>
      <c r="O71" s="143">
        <f t="shared" si="53"/>
        <v>0.71043733685555699</v>
      </c>
      <c r="P71" s="52">
        <f t="shared" si="8"/>
        <v>-4.3735568583636669E-2</v>
      </c>
    </row>
    <row r="72" spans="1:16" ht="20.100000000000001" customHeight="1" x14ac:dyDescent="0.25">
      <c r="A72" s="38" t="s">
        <v>158</v>
      </c>
      <c r="B72" s="19">
        <v>30632.94</v>
      </c>
      <c r="C72" s="140">
        <v>24527.439999999984</v>
      </c>
      <c r="D72" s="247">
        <f t="shared" si="54"/>
        <v>4.4362139309815689E-2</v>
      </c>
      <c r="E72" s="215">
        <f t="shared" si="55"/>
        <v>3.6018293505101946E-2</v>
      </c>
      <c r="F72" s="52">
        <f t="shared" si="50"/>
        <v>-0.19931159072553972</v>
      </c>
      <c r="H72" s="19">
        <v>6433.1200000000008</v>
      </c>
      <c r="I72" s="140">
        <v>5190.5100000000011</v>
      </c>
      <c r="J72" s="214">
        <f t="shared" si="56"/>
        <v>7.0955060684581683E-2</v>
      </c>
      <c r="K72" s="215">
        <f t="shared" si="57"/>
        <v>5.9173027721640854E-2</v>
      </c>
      <c r="L72" s="52">
        <f t="shared" si="51"/>
        <v>-0.19315821871813357</v>
      </c>
      <c r="N72" s="40">
        <f t="shared" si="52"/>
        <v>2.100066137954764</v>
      </c>
      <c r="O72" s="143">
        <f t="shared" si="53"/>
        <v>2.1162053602006585</v>
      </c>
      <c r="P72" s="52">
        <f t="shared" ref="P72:P78" si="58">(O72-N72)/N72</f>
        <v>7.6851018899872963E-3</v>
      </c>
    </row>
    <row r="73" spans="1:16" ht="20.100000000000001" customHeight="1" x14ac:dyDescent="0.25">
      <c r="A73" s="38" t="s">
        <v>167</v>
      </c>
      <c r="B73" s="19">
        <v>27396.639999999999</v>
      </c>
      <c r="C73" s="140">
        <v>24132.750000000007</v>
      </c>
      <c r="D73" s="247">
        <f t="shared" si="54"/>
        <v>3.9675380825375195E-2</v>
      </c>
      <c r="E73" s="215">
        <f t="shared" si="55"/>
        <v>3.5438695297399563E-2</v>
      </c>
      <c r="F73" s="52">
        <f t="shared" si="50"/>
        <v>-0.11913468220920494</v>
      </c>
      <c r="H73" s="19">
        <v>5303.2769999999991</v>
      </c>
      <c r="I73" s="140">
        <v>4517.5509999999986</v>
      </c>
      <c r="J73" s="214">
        <f t="shared" si="56"/>
        <v>5.8493288072062423E-2</v>
      </c>
      <c r="K73" s="215">
        <f t="shared" si="57"/>
        <v>5.150113776043707E-2</v>
      </c>
      <c r="L73" s="52">
        <f t="shared" si="51"/>
        <v>-0.14815858194848217</v>
      </c>
      <c r="N73" s="40">
        <f t="shared" si="52"/>
        <v>1.9357399301520184</v>
      </c>
      <c r="O73" s="143">
        <f t="shared" si="53"/>
        <v>1.8719586454092458</v>
      </c>
      <c r="P73" s="52">
        <f t="shared" si="58"/>
        <v>-3.2949304681524891E-2</v>
      </c>
    </row>
    <row r="74" spans="1:16" ht="20.100000000000001" customHeight="1" x14ac:dyDescent="0.25">
      <c r="A74" s="38" t="s">
        <v>190</v>
      </c>
      <c r="B74" s="19">
        <v>25644.399999999994</v>
      </c>
      <c r="C74" s="140">
        <v>35542.21</v>
      </c>
      <c r="D74" s="247">
        <f t="shared" si="54"/>
        <v>3.7137814565517943E-2</v>
      </c>
      <c r="E74" s="215">
        <f t="shared" si="55"/>
        <v>5.2193370021493081E-2</v>
      </c>
      <c r="F74" s="52">
        <f t="shared" si="50"/>
        <v>0.38596379716429347</v>
      </c>
      <c r="H74" s="19">
        <v>2465.2950000000001</v>
      </c>
      <c r="I74" s="140">
        <v>3377.2259999999997</v>
      </c>
      <c r="J74" s="214">
        <f t="shared" si="56"/>
        <v>2.7191340489590713E-2</v>
      </c>
      <c r="K74" s="215">
        <f t="shared" si="57"/>
        <v>3.8501166112818626E-2</v>
      </c>
      <c r="L74" s="52">
        <f t="shared" si="51"/>
        <v>0.36990745529439661</v>
      </c>
      <c r="N74" s="40">
        <f t="shared" si="52"/>
        <v>0.96133853784841938</v>
      </c>
      <c r="O74" s="143">
        <f t="shared" si="53"/>
        <v>0.95020146468100875</v>
      </c>
      <c r="P74" s="52">
        <f t="shared" si="58"/>
        <v>-1.1584964847385214E-2</v>
      </c>
    </row>
    <row r="75" spans="1:16" ht="20.100000000000001" customHeight="1" x14ac:dyDescent="0.25">
      <c r="A75" s="38" t="s">
        <v>160</v>
      </c>
      <c r="B75" s="19">
        <v>12780.990000000003</v>
      </c>
      <c r="C75" s="140">
        <v>10745.780000000002</v>
      </c>
      <c r="D75" s="247">
        <f t="shared" si="54"/>
        <v>1.8509227612412044E-2</v>
      </c>
      <c r="E75" s="215">
        <f t="shared" si="55"/>
        <v>1.5780067466529518E-2</v>
      </c>
      <c r="F75" s="52">
        <f t="shared" si="50"/>
        <v>-0.15923727348194469</v>
      </c>
      <c r="H75" s="19">
        <v>2786.7100000000005</v>
      </c>
      <c r="I75" s="140">
        <v>2450.331999999999</v>
      </c>
      <c r="J75" s="214">
        <f t="shared" si="56"/>
        <v>3.0736435378219379E-2</v>
      </c>
      <c r="K75" s="215">
        <f t="shared" si="57"/>
        <v>2.7934357772786023E-2</v>
      </c>
      <c r="L75" s="52">
        <f t="shared" si="51"/>
        <v>-0.12070793157522723</v>
      </c>
      <c r="N75" s="40">
        <f t="shared" si="52"/>
        <v>2.1803553558840121</v>
      </c>
      <c r="O75" s="143">
        <f t="shared" si="53"/>
        <v>2.2802737446699992</v>
      </c>
      <c r="P75" s="52">
        <f t="shared" si="58"/>
        <v>4.582665321794567E-2</v>
      </c>
    </row>
    <row r="76" spans="1:16" ht="20.100000000000001" customHeight="1" x14ac:dyDescent="0.25">
      <c r="A76" s="38" t="s">
        <v>193</v>
      </c>
      <c r="B76" s="19">
        <v>8234.6399999999976</v>
      </c>
      <c r="C76" s="140">
        <v>6934.1100000000006</v>
      </c>
      <c r="D76" s="247">
        <f t="shared" si="54"/>
        <v>1.1925275433770985E-2</v>
      </c>
      <c r="E76" s="215">
        <f t="shared" si="55"/>
        <v>1.0182669254380508E-2</v>
      </c>
      <c r="F76" s="52">
        <f t="shared" si="50"/>
        <v>-0.1579340444755323</v>
      </c>
      <c r="H76" s="19">
        <v>1628.952</v>
      </c>
      <c r="I76" s="140">
        <v>1595.3559999999998</v>
      </c>
      <c r="J76" s="214">
        <f t="shared" si="56"/>
        <v>1.7966770091692785E-2</v>
      </c>
      <c r="K76" s="215">
        <f t="shared" si="57"/>
        <v>1.8187431449681445E-2</v>
      </c>
      <c r="L76" s="52">
        <f t="shared" si="51"/>
        <v>-2.0624303232999026E-2</v>
      </c>
      <c r="N76" s="40">
        <f t="shared" si="52"/>
        <v>1.9781702660954217</v>
      </c>
      <c r="O76" s="143">
        <f t="shared" si="53"/>
        <v>2.3007365040358456</v>
      </c>
      <c r="P76" s="52">
        <f t="shared" si="58"/>
        <v>0.16306292914669873</v>
      </c>
    </row>
    <row r="77" spans="1:16" ht="20.100000000000001" customHeight="1" x14ac:dyDescent="0.25">
      <c r="A77" s="38" t="s">
        <v>197</v>
      </c>
      <c r="B77" s="19">
        <v>30073.76999999999</v>
      </c>
      <c r="C77" s="140">
        <v>27417.56</v>
      </c>
      <c r="D77" s="247">
        <f t="shared" si="54"/>
        <v>4.355235815796183E-2</v>
      </c>
      <c r="E77" s="215">
        <f t="shared" si="55"/>
        <v>4.0262405015515014E-2</v>
      </c>
      <c r="F77" s="52">
        <f t="shared" si="50"/>
        <v>-8.8323146715559409E-2</v>
      </c>
      <c r="H77" s="19">
        <v>1128.0570000000002</v>
      </c>
      <c r="I77" s="140">
        <v>1346.4410000000005</v>
      </c>
      <c r="J77" s="214">
        <f t="shared" si="56"/>
        <v>1.2442073657986665E-2</v>
      </c>
      <c r="K77" s="215">
        <f t="shared" si="57"/>
        <v>1.5349742244703092E-2</v>
      </c>
      <c r="L77" s="52">
        <f t="shared" si="51"/>
        <v>0.19359305425169135</v>
      </c>
      <c r="N77" s="40">
        <f t="shared" si="52"/>
        <v>0.37509663736871057</v>
      </c>
      <c r="O77" s="143">
        <f t="shared" si="53"/>
        <v>0.49108709892492275</v>
      </c>
      <c r="P77" s="52">
        <f t="shared" si="58"/>
        <v>0.30922820948191138</v>
      </c>
    </row>
    <row r="78" spans="1:16" ht="20.100000000000001" customHeight="1" x14ac:dyDescent="0.25">
      <c r="A78" s="38" t="s">
        <v>192</v>
      </c>
      <c r="B78" s="19">
        <v>3980.66</v>
      </c>
      <c r="C78" s="140">
        <v>4078.24</v>
      </c>
      <c r="D78" s="247">
        <f t="shared" si="54"/>
        <v>5.7647288658878616E-3</v>
      </c>
      <c r="E78" s="215">
        <f t="shared" si="55"/>
        <v>5.9888535168874961E-3</v>
      </c>
      <c r="F78" s="52">
        <f t="shared" si="50"/>
        <v>2.4513522883139963E-2</v>
      </c>
      <c r="H78" s="19">
        <v>1007.1300000000001</v>
      </c>
      <c r="I78" s="140">
        <v>987.23599999999988</v>
      </c>
      <c r="J78" s="214">
        <f t="shared" si="56"/>
        <v>1.1108291197313706E-2</v>
      </c>
      <c r="K78" s="215">
        <f t="shared" si="57"/>
        <v>1.1254721250089453E-2</v>
      </c>
      <c r="L78" s="52">
        <f t="shared" si="51"/>
        <v>-1.9753159969418278E-2</v>
      </c>
      <c r="N78" s="40">
        <f t="shared" si="52"/>
        <v>2.5300578296061458</v>
      </c>
      <c r="O78" s="143">
        <f t="shared" si="53"/>
        <v>2.4207403193534462</v>
      </c>
      <c r="P78" s="52">
        <f t="shared" si="58"/>
        <v>-4.3207514458164377E-2</v>
      </c>
    </row>
    <row r="79" spans="1:16" ht="20.100000000000001" customHeight="1" x14ac:dyDescent="0.25">
      <c r="A79" s="38" t="s">
        <v>165</v>
      </c>
      <c r="B79" s="19">
        <v>5672.619999999999</v>
      </c>
      <c r="C79" s="140">
        <v>4257.26</v>
      </c>
      <c r="D79" s="247">
        <f t="shared" si="54"/>
        <v>8.2149985829517713E-3</v>
      </c>
      <c r="E79" s="215">
        <f t="shared" si="55"/>
        <v>6.25174254661434E-3</v>
      </c>
      <c r="F79" s="52">
        <f t="shared" si="50"/>
        <v>-0.24950728234924938</v>
      </c>
      <c r="H79" s="19">
        <v>1665.5289999999995</v>
      </c>
      <c r="I79" s="140">
        <v>957.42300000000012</v>
      </c>
      <c r="J79" s="214">
        <f t="shared" si="56"/>
        <v>1.837020159221818E-2</v>
      </c>
      <c r="K79" s="215">
        <f t="shared" si="57"/>
        <v>1.0914846078773868E-2</v>
      </c>
      <c r="L79" s="52">
        <f t="shared" si="51"/>
        <v>-0.42515380999069941</v>
      </c>
      <c r="N79" s="40">
        <f t="shared" ref="N79:N83" si="59">(H79/B79)*10</f>
        <v>2.9360842080026512</v>
      </c>
      <c r="O79" s="143">
        <f t="shared" ref="O79:O83" si="60">(I79/C79)*10</f>
        <v>2.2489183183549986</v>
      </c>
      <c r="P79" s="52">
        <f t="shared" ref="P79:P83" si="61">(O79-N79)/N79</f>
        <v>-0.23404161494234371</v>
      </c>
    </row>
    <row r="80" spans="1:16" ht="20.100000000000001" customHeight="1" x14ac:dyDescent="0.25">
      <c r="A80" s="38" t="s">
        <v>175</v>
      </c>
      <c r="B80" s="19">
        <v>3239</v>
      </c>
      <c r="C80" s="140">
        <v>3334.9199999999996</v>
      </c>
      <c r="D80" s="247">
        <f t="shared" si="54"/>
        <v>4.6906685817454351E-3</v>
      </c>
      <c r="E80" s="215">
        <f t="shared" si="55"/>
        <v>4.8972957379993451E-3</v>
      </c>
      <c r="F80" s="52">
        <f t="shared" si="50"/>
        <v>2.9614078419265086E-2</v>
      </c>
      <c r="H80" s="19">
        <v>724.52399999999989</v>
      </c>
      <c r="I80" s="140">
        <v>813.56299999999999</v>
      </c>
      <c r="J80" s="214">
        <f t="shared" si="56"/>
        <v>7.9912459875512744E-3</v>
      </c>
      <c r="K80" s="215">
        <f t="shared" si="57"/>
        <v>9.2748084393058268E-3</v>
      </c>
      <c r="L80" s="52">
        <f t="shared" si="51"/>
        <v>0.12289309946944492</v>
      </c>
      <c r="N80" s="40">
        <f t="shared" si="59"/>
        <v>2.2368755788823709</v>
      </c>
      <c r="O80" s="143">
        <f t="shared" si="60"/>
        <v>2.4395277847744476</v>
      </c>
      <c r="P80" s="52">
        <f t="shared" si="61"/>
        <v>9.0596101010378779E-2</v>
      </c>
    </row>
    <row r="81" spans="1:16" ht="20.100000000000001" customHeight="1" x14ac:dyDescent="0.25">
      <c r="A81" s="38" t="s">
        <v>178</v>
      </c>
      <c r="B81" s="19">
        <v>4086.95</v>
      </c>
      <c r="C81" s="140">
        <v>4917.2499999999991</v>
      </c>
      <c r="D81" s="247">
        <f t="shared" si="54"/>
        <v>5.9186563631258128E-3</v>
      </c>
      <c r="E81" s="215">
        <f t="shared" si="55"/>
        <v>7.2209310771104785E-3</v>
      </c>
      <c r="F81" s="52">
        <f t="shared" si="50"/>
        <v>0.20315883482792774</v>
      </c>
      <c r="H81" s="19">
        <v>677.572</v>
      </c>
      <c r="I81" s="140">
        <v>734.39200000000017</v>
      </c>
      <c r="J81" s="214">
        <f t="shared" si="56"/>
        <v>7.4733818704102173E-3</v>
      </c>
      <c r="K81" s="215">
        <f t="shared" si="57"/>
        <v>8.3722405263743395E-3</v>
      </c>
      <c r="L81" s="52">
        <f t="shared" si="51"/>
        <v>8.3858246798864416E-2</v>
      </c>
      <c r="N81" s="40">
        <f t="shared" si="59"/>
        <v>1.6578915817418858</v>
      </c>
      <c r="O81" s="143">
        <f t="shared" si="60"/>
        <v>1.49350144898063</v>
      </c>
      <c r="P81" s="52">
        <f t="shared" si="61"/>
        <v>-9.9156141795796515E-2</v>
      </c>
    </row>
    <row r="82" spans="1:16" ht="20.100000000000001" customHeight="1" x14ac:dyDescent="0.25">
      <c r="A82" s="38" t="s">
        <v>179</v>
      </c>
      <c r="B82" s="19">
        <v>4355.4399999999996</v>
      </c>
      <c r="C82" s="140">
        <v>3186.6200000000003</v>
      </c>
      <c r="D82" s="247">
        <f t="shared" si="54"/>
        <v>6.3074793354977888E-3</v>
      </c>
      <c r="E82" s="215">
        <f t="shared" si="55"/>
        <v>4.679518712479902E-3</v>
      </c>
      <c r="F82" s="52">
        <f t="shared" si="50"/>
        <v>-0.26835865033153927</v>
      </c>
      <c r="H82" s="19">
        <v>892.76899999999978</v>
      </c>
      <c r="I82" s="140">
        <v>702.10599999999988</v>
      </c>
      <c r="J82" s="214">
        <f t="shared" si="56"/>
        <v>9.8469294171899934E-3</v>
      </c>
      <c r="K82" s="215">
        <f t="shared" si="57"/>
        <v>8.0041725767853941E-3</v>
      </c>
      <c r="L82" s="52">
        <f t="shared" si="51"/>
        <v>-0.21356364300283717</v>
      </c>
      <c r="N82" s="40">
        <f t="shared" si="59"/>
        <v>2.0497791267931595</v>
      </c>
      <c r="O82" s="143">
        <f t="shared" si="60"/>
        <v>2.2032937720845278</v>
      </c>
      <c r="P82" s="52">
        <f t="shared" si="61"/>
        <v>7.4893262051867512E-2</v>
      </c>
    </row>
    <row r="83" spans="1:16" ht="20.100000000000001" customHeight="1" x14ac:dyDescent="0.25">
      <c r="A83" s="38" t="s">
        <v>202</v>
      </c>
      <c r="B83" s="19">
        <v>2912.6700000000005</v>
      </c>
      <c r="C83" s="140">
        <v>2438.39</v>
      </c>
      <c r="D83" s="247">
        <f t="shared" si="54"/>
        <v>4.2180826359964436E-3</v>
      </c>
      <c r="E83" s="215">
        <f t="shared" si="55"/>
        <v>3.5807506490651122E-3</v>
      </c>
      <c r="F83" s="52">
        <f t="shared" si="50"/>
        <v>-0.16283341401531948</v>
      </c>
      <c r="H83" s="19">
        <v>770.04900000000021</v>
      </c>
      <c r="I83" s="140">
        <v>679.74400000000003</v>
      </c>
      <c r="J83" s="214">
        <f t="shared" si="56"/>
        <v>8.4933707944358956E-3</v>
      </c>
      <c r="K83" s="215">
        <f t="shared" si="57"/>
        <v>7.7492405477725757E-3</v>
      </c>
      <c r="L83" s="52">
        <f t="shared" si="51"/>
        <v>-0.11727175803098264</v>
      </c>
      <c r="N83" s="40">
        <f t="shared" si="59"/>
        <v>2.6437907486944972</v>
      </c>
      <c r="O83" s="143">
        <f t="shared" si="60"/>
        <v>2.7876754743908894</v>
      </c>
      <c r="P83" s="52">
        <f t="shared" si="61"/>
        <v>5.4423643689441928E-2</v>
      </c>
    </row>
    <row r="84" spans="1:16" ht="20.100000000000001" customHeight="1" x14ac:dyDescent="0.25">
      <c r="A84" s="38" t="s">
        <v>194</v>
      </c>
      <c r="B84" s="19">
        <v>5987.8199999999988</v>
      </c>
      <c r="C84" s="140">
        <v>5037.8100000000013</v>
      </c>
      <c r="D84" s="247">
        <f t="shared" si="54"/>
        <v>8.6714662386992731E-3</v>
      </c>
      <c r="E84" s="215">
        <f t="shared" si="55"/>
        <v>7.3979721977889988E-3</v>
      </c>
      <c r="F84" s="52">
        <f t="shared" si="50"/>
        <v>-0.15865707385993527</v>
      </c>
      <c r="H84" s="19">
        <v>747.15399999999988</v>
      </c>
      <c r="I84" s="140">
        <v>623.21900000000005</v>
      </c>
      <c r="J84" s="214">
        <f t="shared" si="56"/>
        <v>8.2408469623958414E-3</v>
      </c>
      <c r="K84" s="215">
        <f t="shared" si="57"/>
        <v>7.1048423302629777E-3</v>
      </c>
      <c r="L84" s="52">
        <f t="shared" ref="L84:L94" si="62">(I84-H84)/H84</f>
        <v>-0.16587611121669676</v>
      </c>
      <c r="N84" s="40">
        <f t="shared" ref="N84:N91" si="63">(H84/B84)*10</f>
        <v>1.2477896797164911</v>
      </c>
      <c r="O84" s="143">
        <f t="shared" ref="O84:O91" si="64">(I84/C84)*10</f>
        <v>1.2370831770154092</v>
      </c>
      <c r="P84" s="52">
        <f t="shared" ref="P84:P91" si="65">(O84-N84)/N84</f>
        <v>-8.5803744614353517E-3</v>
      </c>
    </row>
    <row r="85" spans="1:16" ht="20.100000000000001" customHeight="1" x14ac:dyDescent="0.25">
      <c r="A85" s="38" t="s">
        <v>171</v>
      </c>
      <c r="B85" s="19">
        <v>1918.97</v>
      </c>
      <c r="C85" s="140">
        <v>2743.91</v>
      </c>
      <c r="D85" s="247">
        <f t="shared" si="54"/>
        <v>2.7790220093584558E-3</v>
      </c>
      <c r="E85" s="215">
        <f t="shared" si="55"/>
        <v>4.0294036284090123E-3</v>
      </c>
      <c r="F85" s="52">
        <f t="shared" si="50"/>
        <v>0.42988686639186635</v>
      </c>
      <c r="H85" s="19">
        <v>637.28399999999988</v>
      </c>
      <c r="I85" s="140">
        <v>620.81299999999999</v>
      </c>
      <c r="J85" s="214">
        <f t="shared" si="56"/>
        <v>7.0290193394982438E-3</v>
      </c>
      <c r="K85" s="215">
        <f t="shared" si="57"/>
        <v>7.0774133676565531E-3</v>
      </c>
      <c r="L85" s="52">
        <f t="shared" si="62"/>
        <v>-2.5845619849235023E-2</v>
      </c>
      <c r="N85" s="40">
        <f t="shared" si="63"/>
        <v>3.3209690615277982</v>
      </c>
      <c r="O85" s="143">
        <f t="shared" si="64"/>
        <v>2.2625122544106766</v>
      </c>
      <c r="P85" s="52">
        <f t="shared" si="65"/>
        <v>-0.31871926160919517</v>
      </c>
    </row>
    <row r="86" spans="1:16" ht="20.100000000000001" customHeight="1" x14ac:dyDescent="0.25">
      <c r="A86" s="38" t="s">
        <v>195</v>
      </c>
      <c r="B86" s="19">
        <v>1831.1599999999999</v>
      </c>
      <c r="C86" s="140">
        <v>1809.3099999999997</v>
      </c>
      <c r="D86" s="247">
        <f t="shared" si="54"/>
        <v>2.6518569558965639E-3</v>
      </c>
      <c r="E86" s="215">
        <f t="shared" si="55"/>
        <v>2.6569531358232265E-3</v>
      </c>
      <c r="F86" s="52">
        <f t="shared" si="50"/>
        <v>-1.1932327049520597E-2</v>
      </c>
      <c r="H86" s="19">
        <v>612.22400000000005</v>
      </c>
      <c r="I86" s="140">
        <v>591.23400000000015</v>
      </c>
      <c r="J86" s="214">
        <f t="shared" si="56"/>
        <v>6.7526163156535765E-3</v>
      </c>
      <c r="K86" s="215">
        <f t="shared" si="57"/>
        <v>6.7402058510582985E-3</v>
      </c>
      <c r="L86" s="52">
        <f t="shared" si="62"/>
        <v>-3.4284836922433448E-2</v>
      </c>
      <c r="N86" s="40">
        <f t="shared" si="63"/>
        <v>3.3433670460254703</v>
      </c>
      <c r="O86" s="143">
        <f t="shared" si="64"/>
        <v>3.2677318977952936</v>
      </c>
      <c r="P86" s="52">
        <f t="shared" si="65"/>
        <v>-2.2622448324987318E-2</v>
      </c>
    </row>
    <row r="87" spans="1:16" ht="20.100000000000001" customHeight="1" x14ac:dyDescent="0.25">
      <c r="A87" s="38" t="s">
        <v>210</v>
      </c>
      <c r="B87" s="19">
        <v>1291.72</v>
      </c>
      <c r="C87" s="140">
        <v>1936.5</v>
      </c>
      <c r="D87" s="247">
        <f t="shared" si="54"/>
        <v>1.8706484780525515E-3</v>
      </c>
      <c r="E87" s="215">
        <f t="shared" si="55"/>
        <v>2.8437303433472864E-3</v>
      </c>
      <c r="F87" s="52">
        <f t="shared" si="50"/>
        <v>0.49916390549035389</v>
      </c>
      <c r="H87" s="19">
        <v>389.73399999999998</v>
      </c>
      <c r="I87" s="140">
        <v>579.36599999999999</v>
      </c>
      <c r="J87" s="214">
        <f t="shared" si="56"/>
        <v>4.2986295329241111E-3</v>
      </c>
      <c r="K87" s="215">
        <f t="shared" si="57"/>
        <v>6.6049078759074092E-3</v>
      </c>
      <c r="L87" s="52">
        <f t="shared" si="62"/>
        <v>0.48656776160150261</v>
      </c>
      <c r="N87" s="40">
        <f t="shared" si="63"/>
        <v>3.0171709039110639</v>
      </c>
      <c r="O87" s="143">
        <f t="shared" si="64"/>
        <v>2.9918202943454686</v>
      </c>
      <c r="P87" s="52">
        <f t="shared" si="65"/>
        <v>-8.4021125660247217E-3</v>
      </c>
    </row>
    <row r="88" spans="1:16" ht="20.100000000000001" customHeight="1" x14ac:dyDescent="0.25">
      <c r="A88" s="38" t="s">
        <v>209</v>
      </c>
      <c r="B88" s="19">
        <v>2972.42</v>
      </c>
      <c r="C88" s="140">
        <v>2074.14</v>
      </c>
      <c r="D88" s="247">
        <f t="shared" si="54"/>
        <v>4.3046116411706598E-3</v>
      </c>
      <c r="E88" s="215">
        <f t="shared" si="55"/>
        <v>3.045853268448407E-3</v>
      </c>
      <c r="F88" s="52">
        <f t="shared" si="50"/>
        <v>-0.30220493739108206</v>
      </c>
      <c r="H88" s="19">
        <v>809.25900000000013</v>
      </c>
      <c r="I88" s="140">
        <v>539.76699999999994</v>
      </c>
      <c r="J88" s="214">
        <f t="shared" si="56"/>
        <v>8.9258433628696329E-3</v>
      </c>
      <c r="K88" s="215">
        <f t="shared" si="57"/>
        <v>6.1534700162848947E-3</v>
      </c>
      <c r="L88" s="52">
        <f t="shared" si="62"/>
        <v>-0.33301081606753852</v>
      </c>
      <c r="N88" s="40">
        <f t="shared" si="63"/>
        <v>2.7225593960476653</v>
      </c>
      <c r="O88" s="143">
        <f t="shared" si="64"/>
        <v>2.6023653176738311</v>
      </c>
      <c r="P88" s="52">
        <f t="shared" si="65"/>
        <v>-4.4147458655381312E-2</v>
      </c>
    </row>
    <row r="89" spans="1:16" ht="20.100000000000001" customHeight="1" x14ac:dyDescent="0.25">
      <c r="A89" s="38" t="s">
        <v>199</v>
      </c>
      <c r="B89" s="19">
        <v>120.58</v>
      </c>
      <c r="C89" s="140">
        <v>102.86000000000001</v>
      </c>
      <c r="D89" s="247">
        <f t="shared" si="54"/>
        <v>1.7462204927041203E-4</v>
      </c>
      <c r="E89" s="215">
        <f t="shared" si="55"/>
        <v>1.5104885262933224E-4</v>
      </c>
      <c r="F89" s="52">
        <f t="shared" ref="F89:F94" si="66">(C89-B89)/B89</f>
        <v>-0.1469563775087078</v>
      </c>
      <c r="H89" s="19">
        <v>271.43999999999994</v>
      </c>
      <c r="I89" s="140">
        <v>522.40599999999995</v>
      </c>
      <c r="J89" s="214">
        <f t="shared" si="56"/>
        <v>2.9938881401594944E-3</v>
      </c>
      <c r="K89" s="215">
        <f t="shared" si="57"/>
        <v>5.9555505566796906E-3</v>
      </c>
      <c r="L89" s="52">
        <f t="shared" si="62"/>
        <v>0.92457264957264984</v>
      </c>
      <c r="N89" s="40">
        <f t="shared" si="63"/>
        <v>22.511195886548343</v>
      </c>
      <c r="O89" s="143">
        <f t="shared" si="64"/>
        <v>50.788061442737693</v>
      </c>
      <c r="P89" s="52">
        <f t="shared" si="65"/>
        <v>1.2561245390382083</v>
      </c>
    </row>
    <row r="90" spans="1:16" ht="20.100000000000001" customHeight="1" x14ac:dyDescent="0.25">
      <c r="A90" s="38" t="s">
        <v>205</v>
      </c>
      <c r="B90" s="19">
        <v>2327.2399999999998</v>
      </c>
      <c r="C90" s="140">
        <v>1016.49</v>
      </c>
      <c r="D90" s="247">
        <f t="shared" si="54"/>
        <v>3.3702721673915547E-3</v>
      </c>
      <c r="E90" s="215">
        <f t="shared" si="55"/>
        <v>1.4927051157805748E-3</v>
      </c>
      <c r="F90" s="52">
        <f t="shared" si="66"/>
        <v>-0.56322081091765352</v>
      </c>
      <c r="H90" s="19">
        <v>941.47199999999998</v>
      </c>
      <c r="I90" s="140">
        <v>399.15600000000006</v>
      </c>
      <c r="J90" s="214">
        <f t="shared" si="56"/>
        <v>1.0384106451120837E-2</v>
      </c>
      <c r="K90" s="215">
        <f t="shared" si="57"/>
        <v>4.55047173654598E-3</v>
      </c>
      <c r="L90" s="52">
        <f t="shared" si="62"/>
        <v>-0.57602987661874161</v>
      </c>
      <c r="N90" s="40">
        <f t="shared" si="63"/>
        <v>4.0454443890617213</v>
      </c>
      <c r="O90" s="143">
        <f t="shared" si="64"/>
        <v>3.9268069533394332</v>
      </c>
      <c r="P90" s="52">
        <f t="shared" si="65"/>
        <v>-2.9326181332035135E-2</v>
      </c>
    </row>
    <row r="91" spans="1:16" ht="20.100000000000001" customHeight="1" x14ac:dyDescent="0.25">
      <c r="A91" s="38" t="s">
        <v>206</v>
      </c>
      <c r="B91" s="19">
        <v>1089.69</v>
      </c>
      <c r="C91" s="140">
        <v>1792.84</v>
      </c>
      <c r="D91" s="247">
        <f t="shared" si="54"/>
        <v>1.5780718267496708E-3</v>
      </c>
      <c r="E91" s="215">
        <f t="shared" si="55"/>
        <v>2.6327671101300017E-3</v>
      </c>
      <c r="F91" s="52">
        <f t="shared" si="66"/>
        <v>0.64527526177169636</v>
      </c>
      <c r="H91" s="19">
        <v>180.37799999999996</v>
      </c>
      <c r="I91" s="140">
        <v>379.10799999999995</v>
      </c>
      <c r="J91" s="214">
        <f t="shared" si="56"/>
        <v>1.9895061705927251E-3</v>
      </c>
      <c r="K91" s="215">
        <f t="shared" si="57"/>
        <v>4.3219198486267848E-3</v>
      </c>
      <c r="L91" s="52">
        <f t="shared" si="62"/>
        <v>1.1017418975706574</v>
      </c>
      <c r="N91" s="40">
        <f t="shared" si="63"/>
        <v>1.6553148143049854</v>
      </c>
      <c r="O91" s="143">
        <f t="shared" si="64"/>
        <v>2.1145668325115459</v>
      </c>
      <c r="P91" s="52">
        <f t="shared" si="65"/>
        <v>0.27744089174927489</v>
      </c>
    </row>
    <row r="92" spans="1:16" ht="20.100000000000001" customHeight="1" x14ac:dyDescent="0.25">
      <c r="A92" s="38" t="s">
        <v>211</v>
      </c>
      <c r="B92" s="19">
        <v>81.99</v>
      </c>
      <c r="C92" s="140">
        <v>464.59999999999997</v>
      </c>
      <c r="D92" s="247">
        <f t="shared" si="54"/>
        <v>1.1873662149345731E-4</v>
      </c>
      <c r="E92" s="215">
        <f t="shared" si="55"/>
        <v>6.8226032404810179E-4</v>
      </c>
      <c r="F92" s="52">
        <f t="shared" si="66"/>
        <v>4.6665447005732403</v>
      </c>
      <c r="H92" s="19">
        <v>232.66499999999999</v>
      </c>
      <c r="I92" s="140">
        <v>354.29700000000008</v>
      </c>
      <c r="J92" s="214">
        <f t="shared" si="56"/>
        <v>2.5662134693862694E-3</v>
      </c>
      <c r="K92" s="215">
        <f t="shared" si="57"/>
        <v>4.0390686469526484E-3</v>
      </c>
      <c r="L92" s="52">
        <f t="shared" si="62"/>
        <v>0.52277738379214789</v>
      </c>
      <c r="N92" s="40">
        <f t="shared" ref="N92:N93" si="67">(H92/B92)*10</f>
        <v>28.377241126966702</v>
      </c>
      <c r="O92" s="143">
        <f t="shared" ref="O92:O93" si="68">(I92/C92)*10</f>
        <v>7.625850193715026</v>
      </c>
      <c r="P92" s="52">
        <f t="shared" ref="P92:P93" si="69">(O92-N92)/N92</f>
        <v>-0.73126879531399447</v>
      </c>
    </row>
    <row r="93" spans="1:16" ht="20.100000000000001" customHeight="1" x14ac:dyDescent="0.25">
      <c r="A93" s="38" t="s">
        <v>200</v>
      </c>
      <c r="B93" s="19">
        <v>2727.6299999999997</v>
      </c>
      <c r="C93" s="140">
        <v>2084.9299999999998</v>
      </c>
      <c r="D93" s="247">
        <f t="shared" si="54"/>
        <v>3.9501106340309664E-3</v>
      </c>
      <c r="E93" s="215">
        <f t="shared" si="55"/>
        <v>3.0616982725303679E-3</v>
      </c>
      <c r="F93" s="52">
        <f t="shared" si="66"/>
        <v>-0.23562579968690764</v>
      </c>
      <c r="H93" s="19">
        <v>704.81499999999994</v>
      </c>
      <c r="I93" s="140">
        <v>351.46100000000001</v>
      </c>
      <c r="J93" s="214">
        <f t="shared" si="56"/>
        <v>7.7738626197557999E-3</v>
      </c>
      <c r="K93" s="215">
        <f t="shared" si="57"/>
        <v>4.0067375837972785E-3</v>
      </c>
      <c r="L93" s="52">
        <f t="shared" si="62"/>
        <v>-0.50134290558515349</v>
      </c>
      <c r="N93" s="40">
        <f t="shared" si="67"/>
        <v>2.5839831648720684</v>
      </c>
      <c r="O93" s="143">
        <f t="shared" si="68"/>
        <v>1.6857208635301908</v>
      </c>
      <c r="P93" s="52">
        <f t="shared" si="69"/>
        <v>-0.34762699446083661</v>
      </c>
    </row>
    <row r="94" spans="1:16" ht="20.100000000000001" customHeight="1" x14ac:dyDescent="0.25">
      <c r="A94" s="38" t="s">
        <v>170</v>
      </c>
      <c r="B94" s="19">
        <v>222.28999999999996</v>
      </c>
      <c r="C94" s="140">
        <v>222.84999999999994</v>
      </c>
      <c r="D94" s="247">
        <f t="shared" si="54"/>
        <v>3.2191686293182853E-4</v>
      </c>
      <c r="E94" s="215">
        <f t="shared" si="55"/>
        <v>3.2725293416728253E-4</v>
      </c>
      <c r="F94" s="52">
        <f t="shared" si="66"/>
        <v>2.5192316343514054E-3</v>
      </c>
      <c r="H94" s="19">
        <v>348.71300000000008</v>
      </c>
      <c r="I94" s="140">
        <v>348.94400000000013</v>
      </c>
      <c r="J94" s="214">
        <f t="shared" si="56"/>
        <v>3.8461822687129322E-3</v>
      </c>
      <c r="K94" s="215">
        <f t="shared" si="57"/>
        <v>3.9780431952351984E-3</v>
      </c>
      <c r="L94" s="52">
        <f t="shared" si="62"/>
        <v>6.6243587133273303E-4</v>
      </c>
      <c r="N94" s="40">
        <f t="shared" ref="N94" si="70">(H94/B94)*10</f>
        <v>15.687300373386124</v>
      </c>
      <c r="O94" s="143">
        <f t="shared" ref="O94" si="71">(I94/C94)*10</f>
        <v>15.658245456585158</v>
      </c>
      <c r="P94" s="52">
        <f t="shared" ref="P94" si="72">(O94-N94)/N94</f>
        <v>-1.852129818987754E-3</v>
      </c>
    </row>
    <row r="95" spans="1:16" ht="20.100000000000001" customHeight="1" thickBot="1" x14ac:dyDescent="0.3">
      <c r="A95" s="8" t="s">
        <v>17</v>
      </c>
      <c r="B95" s="19">
        <f>B96-SUM(B68:B94)</f>
        <v>28357.180000000168</v>
      </c>
      <c r="C95" s="140">
        <f>C96-SUM(C68:C94)</f>
        <v>24665.5</v>
      </c>
      <c r="D95" s="247">
        <f t="shared" si="54"/>
        <v>4.1066419664371974E-2</v>
      </c>
      <c r="E95" s="215">
        <f t="shared" si="55"/>
        <v>3.6221033195885613E-2</v>
      </c>
      <c r="F95" s="52">
        <f t="shared" ref="F95" si="73">(C95-B95)/B95</f>
        <v>-0.13018501839746216</v>
      </c>
      <c r="H95" s="196">
        <f>H96-SUM(H68:H94)</f>
        <v>4911.2030000000086</v>
      </c>
      <c r="I95" s="119">
        <f>I96-SUM(I68:I94)</f>
        <v>4657.9719999999506</v>
      </c>
      <c r="J95" s="214">
        <f t="shared" si="56"/>
        <v>5.4168849158619803E-2</v>
      </c>
      <c r="K95" s="215">
        <f t="shared" si="57"/>
        <v>5.3101969995746838E-2</v>
      </c>
      <c r="L95" s="52">
        <f t="shared" ref="L95" si="74">(I95-H95)/H95</f>
        <v>-5.1561908558871938E-2</v>
      </c>
      <c r="N95" s="40">
        <f t="shared" ref="N95:N96" si="75">(H95/B95)*10</f>
        <v>1.731908109339497</v>
      </c>
      <c r="O95" s="143">
        <f t="shared" ref="O95:O96" si="76">(I95/C95)*10</f>
        <v>1.8884563459082324</v>
      </c>
      <c r="P95" s="52">
        <f>(O95-N95)/N95</f>
        <v>9.0390613523045782E-2</v>
      </c>
    </row>
    <row r="96" spans="1:16" ht="26.25" customHeight="1" thickBot="1" x14ac:dyDescent="0.3">
      <c r="A96" s="12" t="s">
        <v>18</v>
      </c>
      <c r="B96" s="17">
        <v>690519.9</v>
      </c>
      <c r="C96" s="145">
        <v>680971.74000000034</v>
      </c>
      <c r="D96" s="243">
        <f>SUM(D68:D95)</f>
        <v>1.0000000000000002</v>
      </c>
      <c r="E96" s="244">
        <f>SUM(E68:E95)</f>
        <v>0.99999999999999989</v>
      </c>
      <c r="F96" s="57">
        <f>(C96-B96)/B96</f>
        <v>-1.3827494327100034E-2</v>
      </c>
      <c r="G96" s="1"/>
      <c r="H96" s="17">
        <v>90664.71</v>
      </c>
      <c r="I96" s="145">
        <v>87717.498999999953</v>
      </c>
      <c r="J96" s="255">
        <f t="shared" si="56"/>
        <v>1</v>
      </c>
      <c r="K96" s="244">
        <f t="shared" si="57"/>
        <v>1</v>
      </c>
      <c r="L96" s="57">
        <f>(I96-H96)/H96</f>
        <v>-3.2506705199851778E-2</v>
      </c>
      <c r="M96" s="1"/>
      <c r="N96" s="37">
        <f t="shared" si="75"/>
        <v>1.3129919934240852</v>
      </c>
      <c r="O96" s="150">
        <f t="shared" si="76"/>
        <v>1.2881224557130655</v>
      </c>
      <c r="P96" s="57">
        <f>(O96-N96)/N96</f>
        <v>-1.894111908951077E-2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J46:L49 J39:L45 J54:L56 J62:L62 J57:K61 D46:E51 D39:F45 D54:F56 F46:F49 P39:P49 J68:L78 D76:F78 N68:P78 F28 P28 D89:E90 D84:E88 J89:K90 J84:K86 D83:E83 D82:E82 J83:K83 J82:K82 F30 D59:E59 D58:E58 L61 D80:F81 D79:E79 D93:E93 D91:E91 J81:L81 J79:K79 J87:K88 J95:L96 J91:K91 N95:P96 D92:E92 J92:K94 J80:K80 P54:P56 N54:O56 J51:K51 J50:K50 D95:F96 D94:E94 D61:F62 D60:E60 N61:O62 P61:P62 F32:F33 J52:K52 D52:E52 J53:K53 D53:E53 D57:E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55" t="s">
        <v>16</v>
      </c>
      <c r="B3" s="343"/>
      <c r="C3" s="343"/>
      <c r="D3" s="370" t="s">
        <v>1</v>
      </c>
      <c r="E3" s="368"/>
      <c r="F3" s="370" t="s">
        <v>104</v>
      </c>
      <c r="G3" s="368"/>
      <c r="H3" s="130" t="s">
        <v>0</v>
      </c>
      <c r="J3" s="372" t="s">
        <v>19</v>
      </c>
      <c r="K3" s="368"/>
      <c r="L3" s="366" t="s">
        <v>104</v>
      </c>
      <c r="M3" s="367"/>
      <c r="N3" s="130" t="s">
        <v>0</v>
      </c>
      <c r="P3" s="378" t="s">
        <v>22</v>
      </c>
      <c r="Q3" s="368"/>
      <c r="R3" s="130" t="s">
        <v>0</v>
      </c>
    </row>
    <row r="4" spans="1:18" x14ac:dyDescent="0.25">
      <c r="A4" s="369"/>
      <c r="B4" s="344"/>
      <c r="C4" s="344"/>
      <c r="D4" s="373" t="s">
        <v>214</v>
      </c>
      <c r="E4" s="375"/>
      <c r="F4" s="373" t="str">
        <f>D4</f>
        <v>jan-nov</v>
      </c>
      <c r="G4" s="375"/>
      <c r="H4" s="131" t="s">
        <v>152</v>
      </c>
      <c r="J4" s="376" t="str">
        <f>D4</f>
        <v>jan-nov</v>
      </c>
      <c r="K4" s="375"/>
      <c r="L4" s="377" t="str">
        <f>D4</f>
        <v>jan-nov</v>
      </c>
      <c r="M4" s="365"/>
      <c r="N4" s="131" t="str">
        <f>H4</f>
        <v>2025/2024</v>
      </c>
      <c r="P4" s="376" t="str">
        <f>D4</f>
        <v>jan-nov</v>
      </c>
      <c r="Q4" s="374"/>
      <c r="R4" s="131" t="str">
        <f>N4</f>
        <v>2025/2024</v>
      </c>
    </row>
    <row r="5" spans="1:18" ht="19.5" customHeight="1" thickBot="1" x14ac:dyDescent="0.3">
      <c r="A5" s="356"/>
      <c r="B5" s="379"/>
      <c r="C5" s="379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10460.450000000008</v>
      </c>
      <c r="E6" s="147">
        <v>9774.7900000000154</v>
      </c>
      <c r="F6" s="248">
        <f>D6/D8</f>
        <v>0.47787349049182304</v>
      </c>
      <c r="G6" s="256">
        <f>E6/E8</f>
        <v>0.34817139305387601</v>
      </c>
      <c r="H6" s="165">
        <f>(E6-D6)/D6</f>
        <v>-6.5547849279905937E-2</v>
      </c>
      <c r="I6" s="1"/>
      <c r="J6" s="19">
        <v>2920.8580000000015</v>
      </c>
      <c r="K6" s="147">
        <v>1967.2180000000003</v>
      </c>
      <c r="L6" s="247">
        <f>J6/J8</f>
        <v>0.25100527299976622</v>
      </c>
      <c r="M6" s="246">
        <f>K6/K8</f>
        <v>0.14657789714650329</v>
      </c>
      <c r="N6" s="165">
        <f>(K6-J6)/J6</f>
        <v>-0.32649310579288715</v>
      </c>
      <c r="P6" s="27">
        <f t="shared" ref="P6:Q8" si="0">(J6/D6)*10</f>
        <v>2.7922871386986214</v>
      </c>
      <c r="Q6" s="152">
        <f t="shared" si="0"/>
        <v>2.0125424689430642</v>
      </c>
      <c r="R6" s="165">
        <f>(Q6-P6)/P6</f>
        <v>-0.27924945789026784</v>
      </c>
    </row>
    <row r="7" spans="1:18" ht="24" customHeight="1" thickBot="1" x14ac:dyDescent="0.3">
      <c r="A7" s="161" t="s">
        <v>21</v>
      </c>
      <c r="B7" s="1"/>
      <c r="C7" s="1"/>
      <c r="D7" s="117">
        <v>11429.130000000006</v>
      </c>
      <c r="E7" s="140">
        <v>18299.86000000003</v>
      </c>
      <c r="F7" s="248">
        <f>D7/D8</f>
        <v>0.52212650950817685</v>
      </c>
      <c r="G7" s="228">
        <f>E7/E8</f>
        <v>0.65182860694612399</v>
      </c>
      <c r="H7" s="55">
        <f t="shared" ref="H7:H8" si="1">(E7-D7)/D7</f>
        <v>0.60115949332976515</v>
      </c>
      <c r="J7" s="19">
        <v>8715.7820000000065</v>
      </c>
      <c r="K7" s="140">
        <v>11453.755000000016</v>
      </c>
      <c r="L7" s="247">
        <f>J7/J8</f>
        <v>0.74899472700023373</v>
      </c>
      <c r="M7" s="215">
        <f>K7/K8</f>
        <v>0.85342210285349662</v>
      </c>
      <c r="N7" s="102">
        <f t="shared" ref="N7:N8" si="2">(K7-J7)/J7</f>
        <v>0.3141396836221933</v>
      </c>
      <c r="P7" s="27">
        <f t="shared" si="0"/>
        <v>7.6259365323519823</v>
      </c>
      <c r="Q7" s="152">
        <f t="shared" si="0"/>
        <v>6.2589303961888216</v>
      </c>
      <c r="R7" s="102">
        <f t="shared" ref="R7:R8" si="3">(Q7-P7)/P7</f>
        <v>-0.17925747616228196</v>
      </c>
    </row>
    <row r="8" spans="1:18" ht="26.25" customHeight="1" thickBot="1" x14ac:dyDescent="0.3">
      <c r="A8" s="12" t="s">
        <v>12</v>
      </c>
      <c r="B8" s="162"/>
      <c r="C8" s="162"/>
      <c r="D8" s="163">
        <v>21889.580000000016</v>
      </c>
      <c r="E8" s="145">
        <v>28074.650000000045</v>
      </c>
      <c r="F8" s="257">
        <f>SUM(F6:F7)</f>
        <v>0.99999999999999989</v>
      </c>
      <c r="G8" s="258">
        <f>SUM(G6:G7)</f>
        <v>1</v>
      </c>
      <c r="H8" s="164">
        <f t="shared" si="1"/>
        <v>0.28255772838035376</v>
      </c>
      <c r="I8" s="1"/>
      <c r="J8" s="17">
        <v>11636.640000000009</v>
      </c>
      <c r="K8" s="145">
        <v>13420.973000000016</v>
      </c>
      <c r="L8" s="243">
        <f>SUM(L6:L7)</f>
        <v>1</v>
      </c>
      <c r="M8" s="244">
        <f>SUM(M6:M7)</f>
        <v>0.99999999999999989</v>
      </c>
      <c r="N8" s="164">
        <f t="shared" si="2"/>
        <v>0.15333747542245926</v>
      </c>
      <c r="O8" s="1"/>
      <c r="P8" s="29">
        <f t="shared" si="0"/>
        <v>5.3160636247931663</v>
      </c>
      <c r="Q8" s="146">
        <f t="shared" si="0"/>
        <v>4.7804595961125056</v>
      </c>
      <c r="R8" s="164">
        <f t="shared" si="3"/>
        <v>-0.10075199743334518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65" zoomScaleNormal="100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13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L5</f>
        <v>2025/2024</v>
      </c>
    </row>
    <row r="6" spans="1:16" ht="19.5" customHeight="1" thickBot="1" x14ac:dyDescent="0.3">
      <c r="A6" s="38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1990.49</v>
      </c>
      <c r="C7" s="147">
        <v>7959.8600000000033</v>
      </c>
      <c r="D7" s="247">
        <f>B7/$B$33</f>
        <v>9.0933220281065263E-2</v>
      </c>
      <c r="E7" s="246">
        <f>C7/$C$33</f>
        <v>0.28352481687216047</v>
      </c>
      <c r="F7" s="52">
        <f>(C7-B7)/B7</f>
        <v>2.9989449833960498</v>
      </c>
      <c r="H7" s="39">
        <v>2298.502</v>
      </c>
      <c r="I7" s="147">
        <v>4025.4789999999994</v>
      </c>
      <c r="J7" s="247">
        <f>H7/$H$33</f>
        <v>0.19752282445791919</v>
      </c>
      <c r="K7" s="246">
        <f>I7/$I$33</f>
        <v>0.29993943062101375</v>
      </c>
      <c r="L7" s="52">
        <f>(I7-H7)/H7</f>
        <v>0.75134892203704828</v>
      </c>
      <c r="N7" s="27">
        <f t="shared" ref="N7:N33" si="0">(H7/B7)*10</f>
        <v>11.547417972459042</v>
      </c>
      <c r="O7" s="151">
        <f t="shared" ref="O7:O33" si="1">(I7/C7)*10</f>
        <v>5.0572233682501917</v>
      </c>
      <c r="P7" s="61">
        <f>(O7-N7)/N7</f>
        <v>-0.56204725763700336</v>
      </c>
    </row>
    <row r="8" spans="1:16" ht="20.100000000000001" customHeight="1" x14ac:dyDescent="0.25">
      <c r="A8" s="8" t="s">
        <v>159</v>
      </c>
      <c r="B8" s="19">
        <v>1038.7400000000002</v>
      </c>
      <c r="C8" s="140">
        <v>2445.9999999999995</v>
      </c>
      <c r="D8" s="247">
        <f t="shared" ref="D8:D32" si="2">B8/$B$33</f>
        <v>4.7453628621471976E-2</v>
      </c>
      <c r="E8" s="215">
        <f t="shared" ref="E8:E32" si="3">C8/$C$33</f>
        <v>8.7124861752506208E-2</v>
      </c>
      <c r="F8" s="52">
        <f t="shared" ref="F8:F33" si="4">(C8-B8)/B8</f>
        <v>1.354775978589444</v>
      </c>
      <c r="H8" s="19">
        <v>1270.6680000000001</v>
      </c>
      <c r="I8" s="140">
        <v>2570.2779999999993</v>
      </c>
      <c r="J8" s="247">
        <f t="shared" ref="J8:J32" si="5">H8/$H$33</f>
        <v>0.10919543785835091</v>
      </c>
      <c r="K8" s="215">
        <f t="shared" ref="K8:K32" si="6">I8/$I$33</f>
        <v>0.19151204610872841</v>
      </c>
      <c r="L8" s="52">
        <f t="shared" ref="L8:L31" si="7">(I8-H8)/H8</f>
        <v>1.0227769960367297</v>
      </c>
      <c r="N8" s="27">
        <f t="shared" si="0"/>
        <v>12.232782024375684</v>
      </c>
      <c r="O8" s="152">
        <f t="shared" si="1"/>
        <v>10.508086672117742</v>
      </c>
      <c r="P8" s="52">
        <f t="shared" ref="P8:P64" si="8">(O8-N8)/N8</f>
        <v>-0.14098962515813851</v>
      </c>
    </row>
    <row r="9" spans="1:16" ht="20.100000000000001" customHeight="1" x14ac:dyDescent="0.25">
      <c r="A9" s="8" t="s">
        <v>156</v>
      </c>
      <c r="B9" s="19">
        <v>1712.5599999999995</v>
      </c>
      <c r="C9" s="140">
        <v>1442.4399999999998</v>
      </c>
      <c r="D9" s="247">
        <f t="shared" si="2"/>
        <v>7.8236311523565097E-2</v>
      </c>
      <c r="E9" s="215">
        <f t="shared" si="3"/>
        <v>5.1378734908538455E-2</v>
      </c>
      <c r="F9" s="52">
        <f t="shared" si="4"/>
        <v>-0.15772878030550738</v>
      </c>
      <c r="H9" s="19">
        <v>1150.1250000000002</v>
      </c>
      <c r="I9" s="140">
        <v>876.39900000000011</v>
      </c>
      <c r="J9" s="247">
        <f t="shared" si="5"/>
        <v>9.8836519820154331E-2</v>
      </c>
      <c r="K9" s="215">
        <f t="shared" si="6"/>
        <v>6.530070509790907E-2</v>
      </c>
      <c r="L9" s="52">
        <f t="shared" si="7"/>
        <v>-0.23799673948483865</v>
      </c>
      <c r="N9" s="27">
        <f t="shared" ref="N9:N15" si="9">(H9/B9)*10</f>
        <v>6.7158230952492204</v>
      </c>
      <c r="O9" s="152">
        <f t="shared" ref="O9:O15" si="10">(I9/C9)*10</f>
        <v>6.0758090457835348</v>
      </c>
      <c r="P9" s="52">
        <f t="shared" ref="P9:P15" si="11">(O9-N9)/N9</f>
        <v>-9.5299420545849722E-2</v>
      </c>
    </row>
    <row r="10" spans="1:16" ht="20.100000000000001" customHeight="1" x14ac:dyDescent="0.25">
      <c r="A10" s="8" t="s">
        <v>157</v>
      </c>
      <c r="B10" s="19">
        <v>944.7800000000002</v>
      </c>
      <c r="C10" s="140">
        <v>603.71</v>
      </c>
      <c r="D10" s="247">
        <f t="shared" si="2"/>
        <v>4.3161175317205744E-2</v>
      </c>
      <c r="E10" s="215">
        <f t="shared" si="3"/>
        <v>2.1503740919299075E-2</v>
      </c>
      <c r="F10" s="52">
        <f t="shared" si="4"/>
        <v>-0.36100467833781419</v>
      </c>
      <c r="H10" s="19">
        <v>1022.9199999999998</v>
      </c>
      <c r="I10" s="140">
        <v>768.5329999999999</v>
      </c>
      <c r="J10" s="247">
        <f t="shared" si="5"/>
        <v>8.7905099753880861E-2</v>
      </c>
      <c r="K10" s="215">
        <f t="shared" si="6"/>
        <v>5.7263582901180103E-2</v>
      </c>
      <c r="L10" s="52">
        <f t="shared" si="7"/>
        <v>-0.24868709185469048</v>
      </c>
      <c r="N10" s="27">
        <f t="shared" si="9"/>
        <v>10.827070852473588</v>
      </c>
      <c r="O10" s="152">
        <f t="shared" si="10"/>
        <v>12.730168458365769</v>
      </c>
      <c r="P10" s="52">
        <f t="shared" si="11"/>
        <v>0.17577215775376528</v>
      </c>
    </row>
    <row r="11" spans="1:16" ht="20.100000000000001" customHeight="1" x14ac:dyDescent="0.25">
      <c r="A11" s="8" t="s">
        <v>166</v>
      </c>
      <c r="B11" s="19">
        <v>5367.25</v>
      </c>
      <c r="C11" s="140">
        <v>4470.3000000000011</v>
      </c>
      <c r="D11" s="247">
        <f t="shared" si="2"/>
        <v>0.24519657298129985</v>
      </c>
      <c r="E11" s="215">
        <f t="shared" si="3"/>
        <v>0.15922905539338866</v>
      </c>
      <c r="F11" s="52">
        <f t="shared" si="4"/>
        <v>-0.16711537565792517</v>
      </c>
      <c r="H11" s="19">
        <v>1321.0690000000002</v>
      </c>
      <c r="I11" s="140">
        <v>710.11099999999999</v>
      </c>
      <c r="J11" s="247">
        <f t="shared" si="5"/>
        <v>0.11352667092906549</v>
      </c>
      <c r="K11" s="215">
        <f t="shared" si="6"/>
        <v>5.2910545308451178E-2</v>
      </c>
      <c r="L11" s="52">
        <f t="shared" si="7"/>
        <v>-0.46247243709450458</v>
      </c>
      <c r="N11" s="27">
        <f t="shared" si="9"/>
        <v>2.4613517164283389</v>
      </c>
      <c r="O11" s="152">
        <f t="shared" si="10"/>
        <v>1.5885086012124461</v>
      </c>
      <c r="P11" s="52">
        <f t="shared" si="11"/>
        <v>-0.35461941882994003</v>
      </c>
    </row>
    <row r="12" spans="1:16" ht="20.100000000000001" customHeight="1" x14ac:dyDescent="0.25">
      <c r="A12" s="8" t="s">
        <v>170</v>
      </c>
      <c r="B12" s="19">
        <v>90.680000000000021</v>
      </c>
      <c r="C12" s="140">
        <v>107.18</v>
      </c>
      <c r="D12" s="247">
        <f t="shared" si="2"/>
        <v>4.1426103196132609E-3</v>
      </c>
      <c r="E12" s="215">
        <f t="shared" si="3"/>
        <v>3.8176789381167693E-3</v>
      </c>
      <c r="F12" s="52">
        <f t="shared" si="4"/>
        <v>0.18195853550948371</v>
      </c>
      <c r="H12" s="19">
        <v>458.23700000000008</v>
      </c>
      <c r="I12" s="140">
        <v>559.64599999999996</v>
      </c>
      <c r="J12" s="247">
        <f t="shared" si="5"/>
        <v>3.9378806940835176E-2</v>
      </c>
      <c r="K12" s="215">
        <f t="shared" si="6"/>
        <v>4.1699361141699628E-2</v>
      </c>
      <c r="L12" s="52">
        <f t="shared" si="7"/>
        <v>0.22130251376471097</v>
      </c>
      <c r="N12" s="27">
        <f t="shared" si="9"/>
        <v>50.533414203793555</v>
      </c>
      <c r="O12" s="152">
        <f t="shared" si="10"/>
        <v>52.21552528456801</v>
      </c>
      <c r="P12" s="52">
        <f t="shared" si="11"/>
        <v>3.3287105319873243E-2</v>
      </c>
    </row>
    <row r="13" spans="1:16" ht="20.100000000000001" customHeight="1" x14ac:dyDescent="0.25">
      <c r="A13" s="8" t="s">
        <v>161</v>
      </c>
      <c r="B13" s="19">
        <v>2212.6000000000004</v>
      </c>
      <c r="C13" s="140">
        <v>3293.7500000000005</v>
      </c>
      <c r="D13" s="247">
        <f t="shared" si="2"/>
        <v>0.10108005726925784</v>
      </c>
      <c r="E13" s="215">
        <f t="shared" si="3"/>
        <v>0.11732114202670377</v>
      </c>
      <c r="F13" s="52">
        <f t="shared" si="4"/>
        <v>0.48863328211154294</v>
      </c>
      <c r="H13" s="19">
        <v>505.25800000000004</v>
      </c>
      <c r="I13" s="140">
        <v>470.56799999999993</v>
      </c>
      <c r="J13" s="247">
        <f t="shared" si="5"/>
        <v>4.3419578160018721E-2</v>
      </c>
      <c r="K13" s="215">
        <f t="shared" si="6"/>
        <v>3.5062137447113548E-2</v>
      </c>
      <c r="L13" s="52">
        <f t="shared" si="7"/>
        <v>-6.8657992550340829E-2</v>
      </c>
      <c r="N13" s="27">
        <f t="shared" si="9"/>
        <v>2.2835487661574616</v>
      </c>
      <c r="O13" s="152">
        <f t="shared" si="10"/>
        <v>1.4286694497153696</v>
      </c>
      <c r="P13" s="52">
        <f t="shared" si="11"/>
        <v>-0.37436437929924377</v>
      </c>
    </row>
    <row r="14" spans="1:16" ht="20.100000000000001" customHeight="1" x14ac:dyDescent="0.25">
      <c r="A14" s="8" t="s">
        <v>160</v>
      </c>
      <c r="B14" s="19">
        <v>809.36999999999989</v>
      </c>
      <c r="C14" s="140">
        <v>1116.4799999999998</v>
      </c>
      <c r="D14" s="247">
        <f t="shared" si="2"/>
        <v>3.6975126978224346E-2</v>
      </c>
      <c r="E14" s="215">
        <f t="shared" si="3"/>
        <v>3.9768260690694252E-2</v>
      </c>
      <c r="F14" s="52">
        <f t="shared" si="4"/>
        <v>0.37944327069201966</v>
      </c>
      <c r="H14" s="19">
        <v>351.47899999999993</v>
      </c>
      <c r="I14" s="140">
        <v>470.14200000000011</v>
      </c>
      <c r="J14" s="247">
        <f t="shared" si="5"/>
        <v>3.0204509205406377E-2</v>
      </c>
      <c r="K14" s="215">
        <f t="shared" si="6"/>
        <v>3.5030396082310879E-2</v>
      </c>
      <c r="L14" s="52">
        <f t="shared" si="7"/>
        <v>0.33761049735546139</v>
      </c>
      <c r="N14" s="27">
        <f t="shared" si="9"/>
        <v>4.3426245104216861</v>
      </c>
      <c r="O14" s="152">
        <f t="shared" si="10"/>
        <v>4.2109307824591591</v>
      </c>
      <c r="P14" s="52">
        <f t="shared" si="11"/>
        <v>-3.0325838130024971E-2</v>
      </c>
    </row>
    <row r="15" spans="1:16" ht="20.100000000000001" customHeight="1" x14ac:dyDescent="0.25">
      <c r="A15" s="8" t="s">
        <v>167</v>
      </c>
      <c r="B15" s="19">
        <v>406.38000000000011</v>
      </c>
      <c r="C15" s="140">
        <v>495.72000000000008</v>
      </c>
      <c r="D15" s="247">
        <f t="shared" si="2"/>
        <v>1.8564997592461812E-2</v>
      </c>
      <c r="E15" s="215">
        <f t="shared" si="3"/>
        <v>1.7657210330315778E-2</v>
      </c>
      <c r="F15" s="52">
        <f t="shared" si="4"/>
        <v>0.21984349623505081</v>
      </c>
      <c r="H15" s="19">
        <v>282.39299999999997</v>
      </c>
      <c r="I15" s="140">
        <v>347.95699999999999</v>
      </c>
      <c r="J15" s="247">
        <f t="shared" si="5"/>
        <v>2.4267572082663044E-2</v>
      </c>
      <c r="K15" s="215">
        <f t="shared" si="6"/>
        <v>2.5926361672883178E-2</v>
      </c>
      <c r="L15" s="52">
        <f t="shared" si="7"/>
        <v>0.23217289380402498</v>
      </c>
      <c r="N15" s="27">
        <f t="shared" si="9"/>
        <v>6.9489886313302796</v>
      </c>
      <c r="O15" s="152">
        <f t="shared" si="10"/>
        <v>7.0192245622528837</v>
      </c>
      <c r="P15" s="52">
        <f t="shared" si="11"/>
        <v>1.0107360171225169E-2</v>
      </c>
    </row>
    <row r="16" spans="1:16" ht="20.100000000000001" customHeight="1" x14ac:dyDescent="0.25">
      <c r="A16" s="8" t="s">
        <v>158</v>
      </c>
      <c r="B16" s="19">
        <v>685.09999999999991</v>
      </c>
      <c r="C16" s="140">
        <v>430.94000000000011</v>
      </c>
      <c r="D16" s="247">
        <f t="shared" si="2"/>
        <v>3.1297996581021656E-2</v>
      </c>
      <c r="E16" s="215">
        <f t="shared" si="3"/>
        <v>1.5349790647434605E-2</v>
      </c>
      <c r="F16" s="52">
        <f t="shared" si="4"/>
        <v>-0.37098233834476696</v>
      </c>
      <c r="H16" s="19">
        <v>361.07999999999993</v>
      </c>
      <c r="I16" s="140">
        <v>251.90599999999998</v>
      </c>
      <c r="J16" s="247">
        <f t="shared" si="5"/>
        <v>3.1029575547580748E-2</v>
      </c>
      <c r="K16" s="215">
        <f t="shared" si="6"/>
        <v>1.8769578032829658E-2</v>
      </c>
      <c r="L16" s="52">
        <f t="shared" si="7"/>
        <v>-0.30235404896421836</v>
      </c>
      <c r="N16" s="27">
        <f t="shared" ref="N16:N19" si="12">(H16/B16)*10</f>
        <v>5.2704714640198507</v>
      </c>
      <c r="O16" s="152">
        <f t="shared" ref="O16:O19" si="13">(I16/C16)*10</f>
        <v>5.8455005337169883</v>
      </c>
      <c r="P16" s="52">
        <f t="shared" ref="P16:P19" si="14">(O16-N16)/N16</f>
        <v>0.10910391482483356</v>
      </c>
    </row>
    <row r="17" spans="1:16" ht="20.100000000000001" customHeight="1" x14ac:dyDescent="0.25">
      <c r="A17" s="8" t="s">
        <v>171</v>
      </c>
      <c r="B17" s="19">
        <v>181.36</v>
      </c>
      <c r="C17" s="140">
        <v>359.24999999999994</v>
      </c>
      <c r="D17" s="247">
        <f t="shared" si="2"/>
        <v>8.2852206392265201E-3</v>
      </c>
      <c r="E17" s="215">
        <f t="shared" si="3"/>
        <v>1.2796241449136492E-2</v>
      </c>
      <c r="F17" s="52">
        <f t="shared" si="4"/>
        <v>0.98086678429642649</v>
      </c>
      <c r="H17" s="19">
        <v>106.866</v>
      </c>
      <c r="I17" s="140">
        <v>229.55299999999994</v>
      </c>
      <c r="J17" s="247">
        <f t="shared" si="5"/>
        <v>9.1835787650043337E-3</v>
      </c>
      <c r="K17" s="215">
        <f t="shared" si="6"/>
        <v>1.7104050503640826E-2</v>
      </c>
      <c r="L17" s="52">
        <f t="shared" si="7"/>
        <v>1.1480452155035272</v>
      </c>
      <c r="N17" s="27">
        <f t="shared" si="12"/>
        <v>5.8924790471989406</v>
      </c>
      <c r="O17" s="152">
        <f t="shared" si="13"/>
        <v>6.3897842727905356</v>
      </c>
      <c r="P17" s="52">
        <f t="shared" si="14"/>
        <v>8.4396604825942481E-2</v>
      </c>
    </row>
    <row r="18" spans="1:16" ht="20.100000000000001" customHeight="1" x14ac:dyDescent="0.25">
      <c r="A18" s="8" t="s">
        <v>193</v>
      </c>
      <c r="B18" s="19">
        <v>399.33</v>
      </c>
      <c r="C18" s="140">
        <v>601.38</v>
      </c>
      <c r="D18" s="247">
        <f t="shared" si="2"/>
        <v>1.8242926543131484E-2</v>
      </c>
      <c r="E18" s="215">
        <f t="shared" si="3"/>
        <v>2.1420747898905232E-2</v>
      </c>
      <c r="F18" s="52">
        <f t="shared" si="4"/>
        <v>0.50597250394410642</v>
      </c>
      <c r="H18" s="19">
        <v>146.94400000000002</v>
      </c>
      <c r="I18" s="140">
        <v>200.58200000000002</v>
      </c>
      <c r="J18" s="247">
        <f t="shared" si="5"/>
        <v>1.2627700092122818E-2</v>
      </c>
      <c r="K18" s="215">
        <f t="shared" si="6"/>
        <v>1.4945414166320132E-2</v>
      </c>
      <c r="L18" s="52">
        <f t="shared" si="7"/>
        <v>0.36502341027874563</v>
      </c>
      <c r="N18" s="27">
        <f t="shared" si="12"/>
        <v>3.6797636040367623</v>
      </c>
      <c r="O18" s="152">
        <f t="shared" si="13"/>
        <v>3.3353620007316511</v>
      </c>
      <c r="P18" s="52">
        <f t="shared" si="14"/>
        <v>-9.3593404458725785E-2</v>
      </c>
    </row>
    <row r="19" spans="1:16" ht="20.100000000000001" customHeight="1" x14ac:dyDescent="0.25">
      <c r="A19" s="8" t="s">
        <v>175</v>
      </c>
      <c r="B19" s="19">
        <v>460.96999999999991</v>
      </c>
      <c r="C19" s="140">
        <v>403.10999999999996</v>
      </c>
      <c r="D19" s="247">
        <f t="shared" si="2"/>
        <v>2.1058878242524528E-2</v>
      </c>
      <c r="E19" s="215">
        <f t="shared" si="3"/>
        <v>1.4358504914575953E-2</v>
      </c>
      <c r="F19" s="52">
        <f t="shared" si="4"/>
        <v>-0.12551792958326999</v>
      </c>
      <c r="H19" s="19">
        <v>225.57899999999998</v>
      </c>
      <c r="I19" s="140">
        <v>197.14100000000002</v>
      </c>
      <c r="J19" s="247">
        <f t="shared" si="5"/>
        <v>1.9385234913170818E-2</v>
      </c>
      <c r="K19" s="215">
        <f t="shared" si="6"/>
        <v>1.4689024409780125E-2</v>
      </c>
      <c r="L19" s="52">
        <f t="shared" si="7"/>
        <v>-0.12606669947113855</v>
      </c>
      <c r="N19" s="27">
        <f t="shared" si="12"/>
        <v>4.8935722498210303</v>
      </c>
      <c r="O19" s="152">
        <f t="shared" si="13"/>
        <v>4.8905013519882923</v>
      </c>
      <c r="P19" s="52">
        <f t="shared" si="14"/>
        <v>-6.2753703755990772E-4</v>
      </c>
    </row>
    <row r="20" spans="1:16" ht="20.100000000000001" customHeight="1" x14ac:dyDescent="0.25">
      <c r="A20" s="8" t="s">
        <v>155</v>
      </c>
      <c r="B20" s="19">
        <v>787.56000000000006</v>
      </c>
      <c r="C20" s="140">
        <v>655.23</v>
      </c>
      <c r="D20" s="247">
        <f t="shared" si="2"/>
        <v>3.597876249795566E-2</v>
      </c>
      <c r="E20" s="215">
        <f t="shared" si="3"/>
        <v>2.3338848391698551E-2</v>
      </c>
      <c r="F20" s="52">
        <f t="shared" si="4"/>
        <v>-0.16802529331098587</v>
      </c>
      <c r="H20" s="19">
        <v>212.62900000000002</v>
      </c>
      <c r="I20" s="140">
        <v>181.21400000000006</v>
      </c>
      <c r="J20" s="247">
        <f t="shared" si="5"/>
        <v>1.827237071869544E-2</v>
      </c>
      <c r="K20" s="215">
        <f t="shared" si="6"/>
        <v>1.3502299721488155E-2</v>
      </c>
      <c r="L20" s="52">
        <f t="shared" si="7"/>
        <v>-0.14774560384519497</v>
      </c>
      <c r="N20" s="27">
        <f t="shared" ref="N20:N31" si="15">(H20/B20)*10</f>
        <v>2.6998450911676568</v>
      </c>
      <c r="O20" s="152">
        <f t="shared" ref="O20:O31" si="16">(I20/C20)*10</f>
        <v>2.7656548082352774</v>
      </c>
      <c r="P20" s="52">
        <f t="shared" ref="P20:P31" si="17">(O20-N20)/N20</f>
        <v>2.4375367787919475E-2</v>
      </c>
    </row>
    <row r="21" spans="1:16" ht="20.100000000000001" customHeight="1" x14ac:dyDescent="0.25">
      <c r="A21" s="8" t="s">
        <v>176</v>
      </c>
      <c r="B21" s="19">
        <v>494.35</v>
      </c>
      <c r="C21" s="140">
        <v>435.25000000000006</v>
      </c>
      <c r="D21" s="247">
        <f t="shared" si="2"/>
        <v>2.2583804714389227E-2</v>
      </c>
      <c r="E21" s="215">
        <f t="shared" si="3"/>
        <v>1.5503309925502183E-2</v>
      </c>
      <c r="F21" s="52">
        <f t="shared" si="4"/>
        <v>-0.11955092545767161</v>
      </c>
      <c r="H21" s="19">
        <v>158.36399999999998</v>
      </c>
      <c r="I21" s="140">
        <v>151.74900000000002</v>
      </c>
      <c r="J21" s="247">
        <f t="shared" si="5"/>
        <v>1.3609083034277939E-2</v>
      </c>
      <c r="K21" s="215">
        <f t="shared" si="6"/>
        <v>1.1306855322635699E-2</v>
      </c>
      <c r="L21" s="52">
        <f t="shared" si="7"/>
        <v>-4.1770857012957192E-2</v>
      </c>
      <c r="N21" s="27">
        <f t="shared" si="15"/>
        <v>3.2034793162738944</v>
      </c>
      <c r="O21" s="152">
        <f t="shared" si="16"/>
        <v>3.4864790350373349</v>
      </c>
      <c r="P21" s="52">
        <f t="shared" si="17"/>
        <v>8.834135976024024E-2</v>
      </c>
    </row>
    <row r="22" spans="1:16" ht="20.100000000000001" customHeight="1" x14ac:dyDescent="0.25">
      <c r="A22" s="8" t="s">
        <v>162</v>
      </c>
      <c r="B22" s="19">
        <v>425.12999999999994</v>
      </c>
      <c r="C22" s="140">
        <v>483.25</v>
      </c>
      <c r="D22" s="247">
        <f t="shared" si="2"/>
        <v>1.9421569532170103E-2</v>
      </c>
      <c r="E22" s="215">
        <f t="shared" si="3"/>
        <v>1.7213037384259458E-2</v>
      </c>
      <c r="F22" s="52">
        <f t="shared" si="4"/>
        <v>0.13671112365629354</v>
      </c>
      <c r="H22" s="19">
        <v>134.44799999999998</v>
      </c>
      <c r="I22" s="140">
        <v>137.97299999999998</v>
      </c>
      <c r="J22" s="247">
        <f t="shared" si="5"/>
        <v>1.1553850596048347E-2</v>
      </c>
      <c r="K22" s="215">
        <f t="shared" si="6"/>
        <v>1.0280402173523481E-2</v>
      </c>
      <c r="L22" s="52">
        <f t="shared" si="7"/>
        <v>2.6218314887540211E-2</v>
      </c>
      <c r="N22" s="27">
        <f t="shared" ref="N22:N23" si="18">(H22/B22)*10</f>
        <v>3.1625149954131677</v>
      </c>
      <c r="O22" s="152">
        <f t="shared" ref="O22:O23" si="19">(I22/C22)*10</f>
        <v>2.8551060527677179</v>
      </c>
      <c r="P22" s="52">
        <f t="shared" ref="P22:P23" si="20">(O22-N22)/N22</f>
        <v>-9.720394783623415E-2</v>
      </c>
    </row>
    <row r="23" spans="1:16" ht="20.100000000000001" customHeight="1" x14ac:dyDescent="0.25">
      <c r="A23" s="8" t="s">
        <v>172</v>
      </c>
      <c r="B23" s="19">
        <v>155.61000000000001</v>
      </c>
      <c r="C23" s="140">
        <v>190.26999999999995</v>
      </c>
      <c r="D23" s="247">
        <f t="shared" si="2"/>
        <v>7.1088618420271218E-3</v>
      </c>
      <c r="E23" s="215">
        <f t="shared" si="3"/>
        <v>6.7772884078697287E-3</v>
      </c>
      <c r="F23" s="52">
        <f>(C23-B23)/B23</f>
        <v>0.22273632799948548</v>
      </c>
      <c r="H23" s="19">
        <v>90.934000000000012</v>
      </c>
      <c r="I23" s="140">
        <v>97.53600000000003</v>
      </c>
      <c r="J23" s="247">
        <f t="shared" si="5"/>
        <v>7.8144550316930003E-3</v>
      </c>
      <c r="K23" s="215">
        <f t="shared" si="6"/>
        <v>7.2674313553868271E-3</v>
      </c>
      <c r="L23" s="52">
        <f t="shared" si="7"/>
        <v>7.2602107022675971E-2</v>
      </c>
      <c r="N23" s="27">
        <f t="shared" si="18"/>
        <v>5.8437118437118443</v>
      </c>
      <c r="O23" s="152">
        <f t="shared" si="19"/>
        <v>5.1261890997004294</v>
      </c>
      <c r="P23" s="52">
        <f t="shared" si="20"/>
        <v>-0.12278544240395921</v>
      </c>
    </row>
    <row r="24" spans="1:16" ht="20.100000000000001" customHeight="1" x14ac:dyDescent="0.25">
      <c r="A24" s="8" t="s">
        <v>235</v>
      </c>
      <c r="B24" s="19">
        <v>18.510000000000002</v>
      </c>
      <c r="C24" s="140">
        <v>21.849999999999998</v>
      </c>
      <c r="D24" s="247">
        <f t="shared" si="2"/>
        <v>8.4560781888003362E-4</v>
      </c>
      <c r="E24" s="215">
        <f t="shared" si="3"/>
        <v>7.7828218695513522E-4</v>
      </c>
      <c r="F24" s="52">
        <f>(C24-B24)/B24</f>
        <v>0.18044300378173939</v>
      </c>
      <c r="H24" s="19">
        <v>67.760000000000005</v>
      </c>
      <c r="I24" s="140">
        <v>94.833999999999989</v>
      </c>
      <c r="J24" s="247">
        <f t="shared" si="5"/>
        <v>5.822986704065781E-3</v>
      </c>
      <c r="K24" s="215">
        <f t="shared" si="6"/>
        <v>7.0661046706524165E-3</v>
      </c>
      <c r="L24" s="52">
        <f t="shared" ref="L24" si="21">(I24-H24)/H24</f>
        <v>0.39955726092089699</v>
      </c>
      <c r="N24" s="27">
        <f t="shared" ref="N24" si="22">(H24/B24)*10</f>
        <v>36.607239330091843</v>
      </c>
      <c r="O24" s="152">
        <f t="shared" ref="O24" si="23">(I24/C24)*10</f>
        <v>43.40228832951945</v>
      </c>
      <c r="P24" s="52">
        <f t="shared" ref="P24" si="24">(O24-N24)/N24</f>
        <v>0.1856203615398539</v>
      </c>
    </row>
    <row r="25" spans="1:16" ht="20.100000000000001" customHeight="1" x14ac:dyDescent="0.25">
      <c r="A25" s="8" t="s">
        <v>194</v>
      </c>
      <c r="B25" s="19">
        <v>107.73</v>
      </c>
      <c r="C25" s="140">
        <v>94.9</v>
      </c>
      <c r="D25" s="247">
        <f t="shared" si="2"/>
        <v>4.9215197367880074E-3</v>
      </c>
      <c r="E25" s="215">
        <f t="shared" si="3"/>
        <v>3.3802736632513662E-3</v>
      </c>
      <c r="F25" s="52">
        <f t="shared" si="4"/>
        <v>-0.11909403137473311</v>
      </c>
      <c r="H25" s="19">
        <v>63.986000000000004</v>
      </c>
      <c r="I25" s="140">
        <v>74.303000000000011</v>
      </c>
      <c r="J25" s="247">
        <f t="shared" si="5"/>
        <v>5.4986662816758122E-3</v>
      </c>
      <c r="K25" s="215">
        <f t="shared" si="6"/>
        <v>5.5363348097041852E-3</v>
      </c>
      <c r="L25" s="52">
        <f t="shared" si="7"/>
        <v>0.16123839589910302</v>
      </c>
      <c r="N25" s="27">
        <f t="shared" ref="N25:N29" si="25">(H25/B25)*10</f>
        <v>5.9394783254432379</v>
      </c>
      <c r="O25" s="152">
        <f t="shared" ref="O25:O29" si="26">(I25/C25)*10</f>
        <v>7.8296101159114864</v>
      </c>
      <c r="P25" s="52">
        <f t="shared" ref="P25:P29" si="27">(O25-N25)/N25</f>
        <v>0.31823195353224831</v>
      </c>
    </row>
    <row r="26" spans="1:16" ht="20.100000000000001" customHeight="1" x14ac:dyDescent="0.25">
      <c r="A26" s="8" t="s">
        <v>168</v>
      </c>
      <c r="B26" s="19">
        <v>27.680000000000003</v>
      </c>
      <c r="C26" s="140">
        <v>78.600000000000009</v>
      </c>
      <c r="D26" s="247">
        <f t="shared" si="2"/>
        <v>1.2645286021933729E-3</v>
      </c>
      <c r="E26" s="215">
        <f t="shared" si="3"/>
        <v>2.7996787137150409E-3</v>
      </c>
      <c r="F26" s="52">
        <f t="shared" si="4"/>
        <v>1.8395953757225432</v>
      </c>
      <c r="H26" s="19">
        <v>20.884999999999998</v>
      </c>
      <c r="I26" s="140">
        <v>70.396000000000001</v>
      </c>
      <c r="J26" s="247">
        <f t="shared" si="5"/>
        <v>1.7947620619010304E-3</v>
      </c>
      <c r="K26" s="215">
        <f t="shared" si="6"/>
        <v>5.2452232785208637E-3</v>
      </c>
      <c r="L26" s="52">
        <f t="shared" ref="L26:L30" si="28">(I26-H26)/H26</f>
        <v>2.3706487909983247</v>
      </c>
      <c r="N26" s="27">
        <f t="shared" si="25"/>
        <v>7.5451589595375701</v>
      </c>
      <c r="O26" s="152">
        <f t="shared" si="26"/>
        <v>8.9562340966921106</v>
      </c>
      <c r="P26" s="52">
        <f t="shared" si="27"/>
        <v>0.18701728415818861</v>
      </c>
    </row>
    <row r="27" spans="1:16" ht="20.100000000000001" customHeight="1" x14ac:dyDescent="0.25">
      <c r="A27" s="8" t="s">
        <v>201</v>
      </c>
      <c r="B27" s="19">
        <v>259.20000000000005</v>
      </c>
      <c r="C27" s="140">
        <v>279.01</v>
      </c>
      <c r="D27" s="247">
        <f t="shared" si="2"/>
        <v>1.1841250494527538E-2</v>
      </c>
      <c r="E27" s="215">
        <f t="shared" si="3"/>
        <v>9.9381470472472457E-3</v>
      </c>
      <c r="F27" s="52">
        <f t="shared" si="4"/>
        <v>7.6427469135802242E-2</v>
      </c>
      <c r="H27" s="19">
        <v>64.736999999999995</v>
      </c>
      <c r="I27" s="140">
        <v>68.355000000000004</v>
      </c>
      <c r="J27" s="247">
        <f t="shared" si="5"/>
        <v>5.5632038114094805E-3</v>
      </c>
      <c r="K27" s="215">
        <f t="shared" si="6"/>
        <v>5.0931478664028307E-3</v>
      </c>
      <c r="L27" s="52">
        <f t="shared" si="28"/>
        <v>5.5887668566662177E-2</v>
      </c>
      <c r="N27" s="27">
        <f t="shared" si="25"/>
        <v>2.4975694444444438</v>
      </c>
      <c r="O27" s="152">
        <f t="shared" si="26"/>
        <v>2.4499121895272573</v>
      </c>
      <c r="P27" s="52">
        <f t="shared" si="27"/>
        <v>-1.9081453379882835E-2</v>
      </c>
    </row>
    <row r="28" spans="1:16" ht="20.100000000000001" customHeight="1" x14ac:dyDescent="0.25">
      <c r="A28" s="8" t="s">
        <v>197</v>
      </c>
      <c r="B28" s="19">
        <v>223.37000000000003</v>
      </c>
      <c r="C28" s="140">
        <v>261.02</v>
      </c>
      <c r="D28" s="247">
        <f t="shared" si="2"/>
        <v>1.0204398622540958E-2</v>
      </c>
      <c r="E28" s="215">
        <f t="shared" si="3"/>
        <v>9.2973554434338402E-3</v>
      </c>
      <c r="F28" s="52">
        <f t="shared" si="4"/>
        <v>0.16855441643909183</v>
      </c>
      <c r="H28" s="19">
        <v>42.713999999999999</v>
      </c>
      <c r="I28" s="140">
        <v>66.195000000000007</v>
      </c>
      <c r="J28" s="247">
        <f t="shared" si="5"/>
        <v>3.6706471971290696E-3</v>
      </c>
      <c r="K28" s="215">
        <f t="shared" si="6"/>
        <v>4.9322057350089299E-3</v>
      </c>
      <c r="L28" s="52">
        <f t="shared" si="28"/>
        <v>0.54972608512431542</v>
      </c>
      <c r="N28" s="27">
        <f t="shared" ref="N28" si="29">(H28/B28)*10</f>
        <v>1.9122532121591973</v>
      </c>
      <c r="O28" s="152">
        <f t="shared" ref="O28" si="30">(I28/C28)*10</f>
        <v>2.5360125660868906</v>
      </c>
      <c r="P28" s="52">
        <f t="shared" ref="P28" si="31">(O28-N28)/N28</f>
        <v>0.32619077325192886</v>
      </c>
    </row>
    <row r="29" spans="1:16" ht="20.100000000000001" customHeight="1" x14ac:dyDescent="0.25">
      <c r="A29" s="8" t="s">
        <v>190</v>
      </c>
      <c r="B29" s="19">
        <v>189.30999999999997</v>
      </c>
      <c r="C29" s="140">
        <v>187.27</v>
      </c>
      <c r="D29" s="247">
        <f t="shared" si="2"/>
        <v>8.648407141662838E-3</v>
      </c>
      <c r="E29" s="215">
        <f t="shared" si="3"/>
        <v>6.6704304416974006E-3</v>
      </c>
      <c r="F29" s="52">
        <f t="shared" si="4"/>
        <v>-1.077597591252424E-2</v>
      </c>
      <c r="H29" s="19">
        <v>68.876999999999995</v>
      </c>
      <c r="I29" s="140">
        <v>61.600999999999992</v>
      </c>
      <c r="J29" s="247">
        <f t="shared" si="5"/>
        <v>5.9189766118054711E-3</v>
      </c>
      <c r="K29" s="215">
        <f t="shared" si="6"/>
        <v>4.5899056648128255E-3</v>
      </c>
      <c r="L29" s="52">
        <f t="shared" si="28"/>
        <v>-0.10563758584142753</v>
      </c>
      <c r="N29" s="27">
        <f t="shared" si="25"/>
        <v>3.6383181025830651</v>
      </c>
      <c r="O29" s="152">
        <f t="shared" si="26"/>
        <v>3.2894216906071443</v>
      </c>
      <c r="P29" s="52">
        <f t="shared" si="27"/>
        <v>-9.5894971835535178E-2</v>
      </c>
    </row>
    <row r="30" spans="1:16" ht="20.100000000000001" customHeight="1" x14ac:dyDescent="0.25">
      <c r="A30" s="8" t="s">
        <v>163</v>
      </c>
      <c r="B30" s="19">
        <v>502.90999999999991</v>
      </c>
      <c r="C30" s="140">
        <v>94.810000000000016</v>
      </c>
      <c r="D30" s="247">
        <f t="shared" si="2"/>
        <v>2.2974858357264052E-2</v>
      </c>
      <c r="E30" s="215">
        <f t="shared" si="3"/>
        <v>3.3770679242661967E-3</v>
      </c>
      <c r="F30" s="52">
        <f t="shared" si="4"/>
        <v>-0.81147720268040002</v>
      </c>
      <c r="H30" s="19">
        <v>198.24199999999996</v>
      </c>
      <c r="I30" s="140">
        <v>45.851000000000013</v>
      </c>
      <c r="J30" s="247">
        <f t="shared" si="5"/>
        <v>1.7036017269589851E-2</v>
      </c>
      <c r="K30" s="215">
        <f t="shared" si="6"/>
        <v>3.4163692900656315E-3</v>
      </c>
      <c r="L30" s="52">
        <f t="shared" si="28"/>
        <v>-0.76871197828916171</v>
      </c>
      <c r="N30" s="27">
        <f t="shared" ref="N30" si="32">(H30/B30)*10</f>
        <v>3.9418981527509893</v>
      </c>
      <c r="O30" s="152">
        <f t="shared" ref="O30" si="33">(I30/C30)*10</f>
        <v>4.8360932391097995</v>
      </c>
      <c r="P30" s="52">
        <f t="shared" ref="P30" si="34">(O30-N30)/N30</f>
        <v>0.22684378228665431</v>
      </c>
    </row>
    <row r="31" spans="1:16" ht="20.100000000000001" customHeight="1" x14ac:dyDescent="0.25">
      <c r="A31" s="8" t="s">
        <v>173</v>
      </c>
      <c r="B31" s="19">
        <v>29.209999999999997</v>
      </c>
      <c r="C31" s="140">
        <v>94.190000000000012</v>
      </c>
      <c r="D31" s="247">
        <f t="shared" si="2"/>
        <v>1.3344248724735698E-3</v>
      </c>
      <c r="E31" s="215">
        <f t="shared" si="3"/>
        <v>3.3549839445905817E-3</v>
      </c>
      <c r="F31" s="52">
        <f t="shared" si="4"/>
        <v>2.2245806230742904</v>
      </c>
      <c r="H31" s="19">
        <v>22.376999999999995</v>
      </c>
      <c r="I31" s="140">
        <v>43.483000000000004</v>
      </c>
      <c r="J31" s="247">
        <f t="shared" si="5"/>
        <v>1.9229777667780393E-3</v>
      </c>
      <c r="K31" s="215">
        <f t="shared" si="6"/>
        <v>3.2399290275004649E-3</v>
      </c>
      <c r="L31" s="52">
        <f t="shared" si="7"/>
        <v>0.94320060776690406</v>
      </c>
      <c r="N31" s="27">
        <f t="shared" si="15"/>
        <v>7.6607326258130772</v>
      </c>
      <c r="O31" s="152">
        <f t="shared" si="16"/>
        <v>4.6165198004034398</v>
      </c>
      <c r="P31" s="52">
        <f t="shared" si="17"/>
        <v>-0.39737881141446807</v>
      </c>
    </row>
    <row r="32" spans="1:16" ht="20.100000000000001" customHeight="1" thickBot="1" x14ac:dyDescent="0.3">
      <c r="A32" s="8" t="s">
        <v>17</v>
      </c>
      <c r="B32" s="19">
        <f>B33-SUM(B7:B31)</f>
        <v>2369.3999999999942</v>
      </c>
      <c r="C32" s="140">
        <f>C33-SUM(C7:C31)</f>
        <v>1468.8800000000083</v>
      </c>
      <c r="D32" s="247">
        <f t="shared" si="2"/>
        <v>0.10824328287705816</v>
      </c>
      <c r="E32" s="215">
        <f t="shared" si="3"/>
        <v>5.2320509783737555E-2</v>
      </c>
      <c r="F32" s="52">
        <f t="shared" si="4"/>
        <v>-0.38006246307081459</v>
      </c>
      <c r="H32" s="19">
        <f>H33-SUM(H7:H31)</f>
        <v>989.56699999999546</v>
      </c>
      <c r="I32" s="140">
        <f>I33-SUM(I7:I31)</f>
        <v>649.1880000000001</v>
      </c>
      <c r="J32" s="247">
        <f t="shared" si="5"/>
        <v>8.5038894388757905E-2</v>
      </c>
      <c r="K32" s="215">
        <f t="shared" si="6"/>
        <v>4.8371157590436996E-2</v>
      </c>
      <c r="L32" s="52">
        <f t="shared" ref="L32:L33" si="35">(I32-H32)/H32</f>
        <v>-0.34396761411809096</v>
      </c>
      <c r="N32" s="27">
        <f t="shared" si="0"/>
        <v>4.1764455136321343</v>
      </c>
      <c r="O32" s="152">
        <f t="shared" si="1"/>
        <v>4.4196122215565357</v>
      </c>
      <c r="P32" s="52">
        <f t="shared" si="8"/>
        <v>5.8223364133613759E-2</v>
      </c>
    </row>
    <row r="33" spans="1:16" ht="26.25" customHeight="1" thickBot="1" x14ac:dyDescent="0.3">
      <c r="A33" s="12" t="s">
        <v>18</v>
      </c>
      <c r="B33" s="17">
        <v>21889.579999999994</v>
      </c>
      <c r="C33" s="145">
        <v>28074.650000000012</v>
      </c>
      <c r="D33" s="243">
        <f>SUM(D7:D32)</f>
        <v>1</v>
      </c>
      <c r="E33" s="244">
        <f>SUM(E7:E32)</f>
        <v>0.99999999999999978</v>
      </c>
      <c r="F33" s="57">
        <f t="shared" si="4"/>
        <v>0.28255772838035353</v>
      </c>
      <c r="G33" s="1"/>
      <c r="H33" s="17">
        <v>11636.639999999996</v>
      </c>
      <c r="I33" s="145">
        <v>13420.973000000002</v>
      </c>
      <c r="J33" s="243">
        <f>SUM(J7:J32)</f>
        <v>1</v>
      </c>
      <c r="K33" s="244">
        <f>SUM(K7:K32)</f>
        <v>0.99999999999999956</v>
      </c>
      <c r="L33" s="57">
        <f t="shared" si="35"/>
        <v>0.15333747542245929</v>
      </c>
      <c r="N33" s="29">
        <f t="shared" si="0"/>
        <v>5.3160636247931663</v>
      </c>
      <c r="O33" s="146">
        <f t="shared" si="1"/>
        <v>4.7804595961125056</v>
      </c>
      <c r="P33" s="57">
        <f t="shared" si="8"/>
        <v>-0.10075199743334518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F37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166</v>
      </c>
      <c r="B39" s="39">
        <v>5367.25</v>
      </c>
      <c r="C39" s="147">
        <v>4470.3000000000011</v>
      </c>
      <c r="D39" s="247">
        <f t="shared" ref="D39:D55" si="36">B39/$B$56</f>
        <v>0.51309934085053699</v>
      </c>
      <c r="E39" s="246">
        <f t="shared" ref="E39:E55" si="37">C39/$C$56</f>
        <v>0.4573295180766031</v>
      </c>
      <c r="F39" s="52">
        <f>(C39-B39)/B39</f>
        <v>-0.16711537565792517</v>
      </c>
      <c r="H39" s="39">
        <v>1321.0690000000002</v>
      </c>
      <c r="I39" s="147">
        <v>710.11099999999999</v>
      </c>
      <c r="J39" s="247">
        <f t="shared" ref="J39:J55" si="38">H39/$H$56</f>
        <v>0.45228799208999537</v>
      </c>
      <c r="K39" s="246">
        <f t="shared" ref="K39:K55" si="39">I39/$I$56</f>
        <v>0.36097219525238172</v>
      </c>
      <c r="L39" s="52">
        <f>(I39-H39)/H39</f>
        <v>-0.46247243709450458</v>
      </c>
      <c r="N39" s="27">
        <f t="shared" ref="N39:N56" si="40">(H39/B39)*10</f>
        <v>2.4613517164283389</v>
      </c>
      <c r="O39" s="151">
        <f t="shared" ref="O39:O56" si="41">(I39/C39)*10</f>
        <v>1.5885086012124461</v>
      </c>
      <c r="P39" s="61">
        <f t="shared" si="8"/>
        <v>-0.35461941882994003</v>
      </c>
    </row>
    <row r="40" spans="1:16" ht="20.100000000000001" customHeight="1" x14ac:dyDescent="0.25">
      <c r="A40" s="38" t="s">
        <v>161</v>
      </c>
      <c r="B40" s="19">
        <v>2212.6000000000004</v>
      </c>
      <c r="C40" s="140">
        <v>3293.7500000000005</v>
      </c>
      <c r="D40" s="247">
        <f t="shared" si="36"/>
        <v>0.21152053687938857</v>
      </c>
      <c r="E40" s="215">
        <f t="shared" si="37"/>
        <v>0.33696376085828944</v>
      </c>
      <c r="F40" s="52">
        <f t="shared" ref="F40:F56" si="42">(C40-B40)/B40</f>
        <v>0.48863328211154294</v>
      </c>
      <c r="H40" s="19">
        <v>505.25800000000004</v>
      </c>
      <c r="I40" s="140">
        <v>470.56799999999993</v>
      </c>
      <c r="J40" s="247">
        <f t="shared" si="38"/>
        <v>0.17298273315580553</v>
      </c>
      <c r="K40" s="215">
        <f t="shared" si="39"/>
        <v>0.23920480597473176</v>
      </c>
      <c r="L40" s="52">
        <f t="shared" ref="L40:L56" si="43">(I40-H40)/H40</f>
        <v>-6.8657992550340829E-2</v>
      </c>
      <c r="N40" s="27">
        <f t="shared" si="40"/>
        <v>2.2835487661574616</v>
      </c>
      <c r="O40" s="152">
        <f t="shared" si="41"/>
        <v>1.4286694497153696</v>
      </c>
      <c r="P40" s="52">
        <f t="shared" si="8"/>
        <v>-0.37436437929924377</v>
      </c>
    </row>
    <row r="41" spans="1:16" ht="20.100000000000001" customHeight="1" x14ac:dyDescent="0.25">
      <c r="A41" s="38" t="s">
        <v>155</v>
      </c>
      <c r="B41" s="19">
        <v>787.56000000000006</v>
      </c>
      <c r="C41" s="140">
        <v>655.23</v>
      </c>
      <c r="D41" s="247">
        <f t="shared" si="36"/>
        <v>7.5289303997437967E-2</v>
      </c>
      <c r="E41" s="215">
        <f t="shared" si="37"/>
        <v>6.7032642133488266E-2</v>
      </c>
      <c r="F41" s="52">
        <f t="shared" si="42"/>
        <v>-0.16802529331098587</v>
      </c>
      <c r="H41" s="19">
        <v>212.62900000000002</v>
      </c>
      <c r="I41" s="140">
        <v>181.21400000000006</v>
      </c>
      <c r="J41" s="247">
        <f t="shared" si="38"/>
        <v>7.2796760403963476E-2</v>
      </c>
      <c r="K41" s="215">
        <f t="shared" si="39"/>
        <v>9.211688790972837E-2</v>
      </c>
      <c r="L41" s="52">
        <f t="shared" si="43"/>
        <v>-0.14774560384519497</v>
      </c>
      <c r="N41" s="27">
        <f t="shared" si="40"/>
        <v>2.6998450911676568</v>
      </c>
      <c r="O41" s="152">
        <f t="shared" si="41"/>
        <v>2.7656548082352774</v>
      </c>
      <c r="P41" s="52">
        <f t="shared" si="8"/>
        <v>2.4375367787919475E-2</v>
      </c>
    </row>
    <row r="42" spans="1:16" ht="20.100000000000001" customHeight="1" x14ac:dyDescent="0.25">
      <c r="A42" s="38" t="s">
        <v>162</v>
      </c>
      <c r="B42" s="19">
        <v>425.12999999999994</v>
      </c>
      <c r="C42" s="140">
        <v>483.25</v>
      </c>
      <c r="D42" s="247">
        <f t="shared" si="36"/>
        <v>4.0641654995721969E-2</v>
      </c>
      <c r="E42" s="215">
        <f t="shared" si="37"/>
        <v>4.943840225723517E-2</v>
      </c>
      <c r="F42" s="52">
        <f t="shared" ref="F42:F44" si="44">(C42-B42)/B42</f>
        <v>0.13671112365629354</v>
      </c>
      <c r="H42" s="19">
        <v>134.44799999999998</v>
      </c>
      <c r="I42" s="140">
        <v>137.97299999999998</v>
      </c>
      <c r="J42" s="247">
        <f t="shared" si="38"/>
        <v>4.6030310271844753E-2</v>
      </c>
      <c r="K42" s="215">
        <f t="shared" si="39"/>
        <v>7.0136100828682921E-2</v>
      </c>
      <c r="L42" s="52">
        <f t="shared" ref="L42:L54" si="45">(I42-H42)/H42</f>
        <v>2.6218314887540211E-2</v>
      </c>
      <c r="N42" s="27">
        <f t="shared" si="40"/>
        <v>3.1625149954131677</v>
      </c>
      <c r="O42" s="152">
        <f t="shared" si="41"/>
        <v>2.8551060527677179</v>
      </c>
      <c r="P42" s="52">
        <f t="shared" ref="P42:P45" si="46">(O42-N42)/N42</f>
        <v>-9.720394783623415E-2</v>
      </c>
    </row>
    <row r="43" spans="1:16" ht="20.100000000000001" customHeight="1" x14ac:dyDescent="0.25">
      <c r="A43" s="38" t="s">
        <v>172</v>
      </c>
      <c r="B43" s="19">
        <v>155.61000000000001</v>
      </c>
      <c r="C43" s="140">
        <v>190.26999999999995</v>
      </c>
      <c r="D43" s="247">
        <f t="shared" si="36"/>
        <v>1.487603305785124E-2</v>
      </c>
      <c r="E43" s="215">
        <f t="shared" si="37"/>
        <v>1.9465379818901465E-2</v>
      </c>
      <c r="F43" s="52">
        <f t="shared" si="44"/>
        <v>0.22273632799948548</v>
      </c>
      <c r="H43" s="19">
        <v>90.934000000000012</v>
      </c>
      <c r="I43" s="140">
        <v>97.53600000000003</v>
      </c>
      <c r="J43" s="247">
        <f t="shared" si="38"/>
        <v>3.1132632945524902E-2</v>
      </c>
      <c r="K43" s="215">
        <f t="shared" si="39"/>
        <v>4.9580676874652438E-2</v>
      </c>
      <c r="L43" s="52">
        <f t="shared" si="45"/>
        <v>7.2602107022675971E-2</v>
      </c>
      <c r="N43" s="27">
        <f t="shared" si="40"/>
        <v>5.8437118437118443</v>
      </c>
      <c r="O43" s="152">
        <f t="shared" si="41"/>
        <v>5.1261890997004294</v>
      </c>
      <c r="P43" s="52">
        <f t="shared" si="46"/>
        <v>-0.12278544240395921</v>
      </c>
    </row>
    <row r="44" spans="1:16" ht="20.100000000000001" customHeight="1" x14ac:dyDescent="0.25">
      <c r="A44" s="38" t="s">
        <v>168</v>
      </c>
      <c r="B44" s="19">
        <v>27.680000000000003</v>
      </c>
      <c r="C44" s="140">
        <v>78.600000000000009</v>
      </c>
      <c r="D44" s="247">
        <f t="shared" si="36"/>
        <v>2.6461576700811153E-3</v>
      </c>
      <c r="E44" s="215">
        <f t="shared" si="37"/>
        <v>8.0410934659465808E-3</v>
      </c>
      <c r="F44" s="52">
        <f t="shared" si="44"/>
        <v>1.8395953757225432</v>
      </c>
      <c r="H44" s="19">
        <v>20.884999999999998</v>
      </c>
      <c r="I44" s="140">
        <v>70.396000000000001</v>
      </c>
      <c r="J44" s="247">
        <f t="shared" si="38"/>
        <v>7.1502962485680546E-3</v>
      </c>
      <c r="K44" s="215">
        <f t="shared" si="39"/>
        <v>3.5784544468381231E-2</v>
      </c>
      <c r="L44" s="52">
        <f t="shared" si="45"/>
        <v>2.3706487909983247</v>
      </c>
      <c r="N44" s="27">
        <f t="shared" si="40"/>
        <v>7.5451589595375701</v>
      </c>
      <c r="O44" s="152">
        <f t="shared" si="41"/>
        <v>8.9562340966921106</v>
      </c>
      <c r="P44" s="52">
        <f t="shared" si="46"/>
        <v>0.18701728415818861</v>
      </c>
    </row>
    <row r="45" spans="1:16" ht="20.100000000000001" customHeight="1" x14ac:dyDescent="0.25">
      <c r="A45" s="38" t="s">
        <v>163</v>
      </c>
      <c r="B45" s="19">
        <v>502.90999999999991</v>
      </c>
      <c r="C45" s="140">
        <v>94.810000000000016</v>
      </c>
      <c r="D45" s="247">
        <f t="shared" si="36"/>
        <v>4.8077281570104526E-2</v>
      </c>
      <c r="E45" s="215">
        <f t="shared" si="37"/>
        <v>9.6994411133129177E-3</v>
      </c>
      <c r="F45" s="52">
        <f t="shared" ref="F45:F54" si="47">(C45-B45)/B45</f>
        <v>-0.81147720268040002</v>
      </c>
      <c r="H45" s="19">
        <v>198.24199999999996</v>
      </c>
      <c r="I45" s="140">
        <v>45.851000000000013</v>
      </c>
      <c r="J45" s="247">
        <f t="shared" si="38"/>
        <v>6.787115292835183E-2</v>
      </c>
      <c r="K45" s="215">
        <f t="shared" si="39"/>
        <v>2.33075337862911E-2</v>
      </c>
      <c r="L45" s="52">
        <f t="shared" si="45"/>
        <v>-0.76871197828916171</v>
      </c>
      <c r="N45" s="27">
        <f t="shared" si="40"/>
        <v>3.9418981527509893</v>
      </c>
      <c r="O45" s="152">
        <f t="shared" si="41"/>
        <v>4.8360932391097995</v>
      </c>
      <c r="P45" s="52">
        <f t="shared" si="46"/>
        <v>0.22684378228665431</v>
      </c>
    </row>
    <row r="46" spans="1:16" ht="20.100000000000001" customHeight="1" x14ac:dyDescent="0.25">
      <c r="A46" s="38" t="s">
        <v>173</v>
      </c>
      <c r="B46" s="19">
        <v>29.209999999999997</v>
      </c>
      <c r="C46" s="140">
        <v>94.190000000000012</v>
      </c>
      <c r="D46" s="247">
        <f t="shared" si="36"/>
        <v>2.7924228881166676E-3</v>
      </c>
      <c r="E46" s="215">
        <f t="shared" si="37"/>
        <v>9.6360126406807682E-3</v>
      </c>
      <c r="F46" s="52">
        <f t="shared" si="47"/>
        <v>2.2245806230742904</v>
      </c>
      <c r="H46" s="19">
        <v>22.376999999999995</v>
      </c>
      <c r="I46" s="140">
        <v>43.483000000000004</v>
      </c>
      <c r="J46" s="247">
        <f t="shared" si="38"/>
        <v>7.6611050588559892E-3</v>
      </c>
      <c r="K46" s="215">
        <f t="shared" si="39"/>
        <v>2.2103803442221452E-2</v>
      </c>
      <c r="L46" s="52">
        <f t="shared" si="45"/>
        <v>0.94320060776690406</v>
      </c>
      <c r="N46" s="27">
        <f t="shared" ref="N46:N55" si="48">(H46/B46)*10</f>
        <v>7.6607326258130772</v>
      </c>
      <c r="O46" s="152">
        <f t="shared" ref="O46:O55" si="49">(I46/C46)*10</f>
        <v>4.6165198004034398</v>
      </c>
      <c r="P46" s="52">
        <f t="shared" ref="P46:P55" si="50">(O46-N46)/N46</f>
        <v>-0.39737881141446807</v>
      </c>
    </row>
    <row r="47" spans="1:16" ht="20.100000000000001" customHeight="1" x14ac:dyDescent="0.25">
      <c r="A47" s="38" t="s">
        <v>169</v>
      </c>
      <c r="B47" s="19">
        <v>53.06</v>
      </c>
      <c r="C47" s="140">
        <v>69.410000000000011</v>
      </c>
      <c r="D47" s="247">
        <f t="shared" si="36"/>
        <v>5.072439522200288E-3</v>
      </c>
      <c r="E47" s="215">
        <f t="shared" si="37"/>
        <v>7.1009198151571525E-3</v>
      </c>
      <c r="F47" s="52">
        <f t="shared" si="47"/>
        <v>0.30814172634753123</v>
      </c>
      <c r="H47" s="19">
        <v>22.375999999999994</v>
      </c>
      <c r="I47" s="140">
        <v>42.925999999999988</v>
      </c>
      <c r="J47" s="247">
        <f t="shared" si="38"/>
        <v>7.6607626937016402E-3</v>
      </c>
      <c r="K47" s="215">
        <f t="shared" si="39"/>
        <v>2.182066247868817E-2</v>
      </c>
      <c r="L47" s="52">
        <f t="shared" si="45"/>
        <v>0.91839470861637462</v>
      </c>
      <c r="N47" s="27">
        <f t="shared" si="48"/>
        <v>4.2171127026008284</v>
      </c>
      <c r="O47" s="152">
        <f t="shared" si="49"/>
        <v>6.184411468088169</v>
      </c>
      <c r="P47" s="52">
        <f t="shared" si="50"/>
        <v>0.46650372048962424</v>
      </c>
    </row>
    <row r="48" spans="1:16" ht="20.100000000000001" customHeight="1" x14ac:dyDescent="0.25">
      <c r="A48" s="38" t="s">
        <v>185</v>
      </c>
      <c r="B48" s="19">
        <v>102.41</v>
      </c>
      <c r="C48" s="140">
        <v>95.649999999999977</v>
      </c>
      <c r="D48" s="247">
        <f t="shared" si="36"/>
        <v>9.7902097902097893E-3</v>
      </c>
      <c r="E48" s="215">
        <f t="shared" si="37"/>
        <v>9.7853764633306639E-3</v>
      </c>
      <c r="F48" s="52">
        <f t="shared" si="47"/>
        <v>-6.6009178791133868E-2</v>
      </c>
      <c r="H48" s="19">
        <v>59.455999999999989</v>
      </c>
      <c r="I48" s="140">
        <v>41.468999999999994</v>
      </c>
      <c r="J48" s="247">
        <f t="shared" si="38"/>
        <v>2.0355662616943365E-2</v>
      </c>
      <c r="K48" s="215">
        <f t="shared" si="39"/>
        <v>2.1080022651277078E-2</v>
      </c>
      <c r="L48" s="52">
        <f t="shared" ref="L48:L53" si="51">(I48-H48)/H48</f>
        <v>-0.3025262378902045</v>
      </c>
      <c r="N48" s="27">
        <f t="shared" ref="N48" si="52">(H48/B48)*10</f>
        <v>5.8056830387657445</v>
      </c>
      <c r="O48" s="152">
        <f t="shared" ref="O48" si="53">(I48/C48)*10</f>
        <v>4.3354939884997385</v>
      </c>
      <c r="P48" s="52">
        <f t="shared" ref="P48" si="54">(O48-N48)/N48</f>
        <v>-0.25323274461407042</v>
      </c>
    </row>
    <row r="49" spans="1:16" ht="20.100000000000001" customHeight="1" x14ac:dyDescent="0.25">
      <c r="A49" s="38" t="s">
        <v>184</v>
      </c>
      <c r="B49" s="19">
        <v>67.349999999999994</v>
      </c>
      <c r="C49" s="140">
        <v>47.480000000000004</v>
      </c>
      <c r="D49" s="247">
        <f t="shared" si="36"/>
        <v>6.4385375390160066E-3</v>
      </c>
      <c r="E49" s="215">
        <f t="shared" si="37"/>
        <v>4.8573933557651862E-3</v>
      </c>
      <c r="F49" s="52">
        <f t="shared" si="47"/>
        <v>-0.29502598366740895</v>
      </c>
      <c r="H49" s="19">
        <v>33.811000000000007</v>
      </c>
      <c r="I49" s="140">
        <v>24.443999999999996</v>
      </c>
      <c r="J49" s="247">
        <f t="shared" si="38"/>
        <v>1.157570823367654E-2</v>
      </c>
      <c r="K49" s="215">
        <f t="shared" si="39"/>
        <v>1.2425669142921624E-2</v>
      </c>
      <c r="L49" s="52">
        <f t="shared" si="51"/>
        <v>-0.27704001656265742</v>
      </c>
      <c r="N49" s="27">
        <f t="shared" ref="N49:N50" si="55">(H49/B49)*10</f>
        <v>5.0201930215293258</v>
      </c>
      <c r="O49" s="152">
        <f t="shared" ref="O49:O50" si="56">(I49/C49)*10</f>
        <v>5.14827295703454</v>
      </c>
      <c r="P49" s="52">
        <f t="shared" ref="P49:P50" si="57">(O49-N49)/N49</f>
        <v>2.5512950389743504E-2</v>
      </c>
    </row>
    <row r="50" spans="1:16" ht="20.100000000000001" customHeight="1" x14ac:dyDescent="0.25">
      <c r="A50" s="38" t="s">
        <v>182</v>
      </c>
      <c r="B50" s="19">
        <v>13.219999999999999</v>
      </c>
      <c r="C50" s="140">
        <v>27.459999999999997</v>
      </c>
      <c r="D50" s="247">
        <f t="shared" si="36"/>
        <v>1.2638079623725554E-3</v>
      </c>
      <c r="E50" s="215">
        <f t="shared" si="37"/>
        <v>2.8092675136754839E-3</v>
      </c>
      <c r="F50" s="52">
        <f t="shared" si="47"/>
        <v>1.0771558245083206</v>
      </c>
      <c r="H50" s="19">
        <v>8.6720000000000006</v>
      </c>
      <c r="I50" s="140">
        <v>19.617000000000001</v>
      </c>
      <c r="J50" s="247">
        <f t="shared" si="38"/>
        <v>2.9689906185100395E-3</v>
      </c>
      <c r="K50" s="215">
        <f t="shared" si="39"/>
        <v>9.971950236323579E-3</v>
      </c>
      <c r="L50" s="52">
        <f t="shared" si="51"/>
        <v>1.2621079335793357</v>
      </c>
      <c r="N50" s="27">
        <f t="shared" si="55"/>
        <v>6.5597579425113475</v>
      </c>
      <c r="O50" s="152">
        <f t="shared" si="56"/>
        <v>7.1438455935906786</v>
      </c>
      <c r="P50" s="52">
        <f t="shared" si="57"/>
        <v>8.9041037214815003E-2</v>
      </c>
    </row>
    <row r="51" spans="1:16" ht="20.100000000000001" customHeight="1" x14ac:dyDescent="0.25">
      <c r="A51" s="38" t="s">
        <v>164</v>
      </c>
      <c r="B51" s="19">
        <v>215.85</v>
      </c>
      <c r="C51" s="140">
        <v>75.790000000000006</v>
      </c>
      <c r="D51" s="247">
        <f t="shared" si="36"/>
        <v>2.0634867524819675E-2</v>
      </c>
      <c r="E51" s="215">
        <f t="shared" si="37"/>
        <v>7.7536192593395843E-3</v>
      </c>
      <c r="F51" s="52">
        <f t="shared" si="47"/>
        <v>-0.64887653463053052</v>
      </c>
      <c r="H51" s="19">
        <v>72.897999999999996</v>
      </c>
      <c r="I51" s="140">
        <v>19.537999999999997</v>
      </c>
      <c r="J51" s="247">
        <f t="shared" si="38"/>
        <v>2.4957735021695668E-2</v>
      </c>
      <c r="K51" s="215">
        <f t="shared" si="39"/>
        <v>9.9317920027165232E-3</v>
      </c>
      <c r="L51" s="52">
        <f t="shared" si="51"/>
        <v>-0.73198167302257955</v>
      </c>
      <c r="N51" s="27">
        <f t="shared" ref="N51" si="58">(H51/B51)*10</f>
        <v>3.3772527217975448</v>
      </c>
      <c r="O51" s="152">
        <f t="shared" ref="O51" si="59">(I51/C51)*10</f>
        <v>2.577912653384351</v>
      </c>
      <c r="P51" s="52">
        <f t="shared" ref="P51" si="60">(O51-N51)/N51</f>
        <v>-0.23668352186203717</v>
      </c>
    </row>
    <row r="52" spans="1:16" ht="20.100000000000001" customHeight="1" x14ac:dyDescent="0.25">
      <c r="A52" s="38" t="s">
        <v>180</v>
      </c>
      <c r="B52" s="19">
        <v>17.940000000000001</v>
      </c>
      <c r="C52" s="140">
        <v>22.380000000000013</v>
      </c>
      <c r="D52" s="247">
        <f t="shared" si="36"/>
        <v>1.7150313801031505E-3</v>
      </c>
      <c r="E52" s="215">
        <f t="shared" si="37"/>
        <v>2.2895632540443325E-3</v>
      </c>
      <c r="F52" s="52">
        <f t="shared" si="47"/>
        <v>0.24749163879598726</v>
      </c>
      <c r="H52" s="19">
        <v>7.0789999999999988</v>
      </c>
      <c r="I52" s="140">
        <v>16.505000000000003</v>
      </c>
      <c r="J52" s="247">
        <f t="shared" si="38"/>
        <v>2.4236029276329066E-3</v>
      </c>
      <c r="K52" s="215">
        <f t="shared" si="39"/>
        <v>8.3900208314482694E-3</v>
      </c>
      <c r="L52" s="52">
        <f t="shared" si="51"/>
        <v>1.3315440033903101</v>
      </c>
      <c r="N52" s="27">
        <f t="shared" ref="N52" si="61">(H52/B52)*10</f>
        <v>3.9459308807134885</v>
      </c>
      <c r="O52" s="152">
        <f t="shared" ref="O52" si="62">(I52/C52)*10</f>
        <v>7.3748882931188531</v>
      </c>
      <c r="P52" s="52">
        <f t="shared" ref="P52" si="63">(O52-N52)/N52</f>
        <v>0.86898567563995277</v>
      </c>
    </row>
    <row r="53" spans="1:16" ht="20.100000000000001" customHeight="1" x14ac:dyDescent="0.25">
      <c r="A53" s="38" t="s">
        <v>183</v>
      </c>
      <c r="B53" s="19">
        <v>25.47</v>
      </c>
      <c r="C53" s="140">
        <v>28.22</v>
      </c>
      <c r="D53" s="247">
        <f t="shared" si="36"/>
        <v>2.4348856884742051E-3</v>
      </c>
      <c r="E53" s="215">
        <f t="shared" si="37"/>
        <v>2.8870185446439245E-3</v>
      </c>
      <c r="F53" s="52">
        <f t="shared" si="47"/>
        <v>0.10797016097369455</v>
      </c>
      <c r="H53" s="19">
        <v>9.8289999999999988</v>
      </c>
      <c r="I53" s="140">
        <v>12.461000000000002</v>
      </c>
      <c r="J53" s="247">
        <f t="shared" si="38"/>
        <v>3.365107102091233E-3</v>
      </c>
      <c r="K53" s="215">
        <f t="shared" si="39"/>
        <v>6.3343259364239245E-3</v>
      </c>
      <c r="L53" s="52">
        <f t="shared" si="51"/>
        <v>0.26777902126360803</v>
      </c>
      <c r="N53" s="27">
        <f t="shared" ref="N53" si="64">(H53/B53)*10</f>
        <v>3.8590498625834311</v>
      </c>
      <c r="O53" s="152">
        <f t="shared" ref="O53" si="65">(I53/C53)*10</f>
        <v>4.4156626506024104</v>
      </c>
      <c r="P53" s="52">
        <f t="shared" ref="P53" si="66">(O53-N53)/N53</f>
        <v>0.14423570771027983</v>
      </c>
    </row>
    <row r="54" spans="1:16" ht="20.100000000000001" customHeight="1" x14ac:dyDescent="0.25">
      <c r="A54" s="38" t="s">
        <v>186</v>
      </c>
      <c r="B54" s="19">
        <v>13.190000000000001</v>
      </c>
      <c r="C54" s="140">
        <v>12.89</v>
      </c>
      <c r="D54" s="247">
        <f t="shared" si="36"/>
        <v>1.2609400169208782E-3</v>
      </c>
      <c r="E54" s="215">
        <f t="shared" si="37"/>
        <v>1.3186984068199925E-3</v>
      </c>
      <c r="F54" s="52">
        <f t="shared" si="47"/>
        <v>-2.2744503411675564E-2</v>
      </c>
      <c r="H54" s="19">
        <v>9.0450000000000017</v>
      </c>
      <c r="I54" s="140">
        <v>8.3039999999999985</v>
      </c>
      <c r="J54" s="247">
        <f t="shared" si="38"/>
        <v>3.0966928210820238E-3</v>
      </c>
      <c r="K54" s="215">
        <f t="shared" si="39"/>
        <v>4.2211895173793635E-3</v>
      </c>
      <c r="L54" s="52">
        <f t="shared" si="45"/>
        <v>-8.1923714759535998E-2</v>
      </c>
      <c r="N54" s="27">
        <f t="shared" ref="N54" si="67">(H54/B54)*10</f>
        <v>6.8574677786201672</v>
      </c>
      <c r="O54" s="152">
        <f t="shared" ref="O54" si="68">(I54/C54)*10</f>
        <v>6.4422032583397968</v>
      </c>
      <c r="P54" s="52">
        <f t="shared" ref="P54" si="69">(O54-N54)/N54</f>
        <v>-6.0556539773334278E-2</v>
      </c>
    </row>
    <row r="55" spans="1:16" ht="20.100000000000001" customHeight="1" thickBot="1" x14ac:dyDescent="0.3">
      <c r="A55" s="8" t="s">
        <v>17</v>
      </c>
      <c r="B55" s="19">
        <f>B56-SUM(B39:B54)</f>
        <v>444.01000000000204</v>
      </c>
      <c r="C55" s="140">
        <f>C56-SUM(C39:C54)</f>
        <v>35.110000000006039</v>
      </c>
      <c r="D55" s="247">
        <f t="shared" si="36"/>
        <v>4.2446548666644553E-2</v>
      </c>
      <c r="E55" s="215">
        <f t="shared" si="37"/>
        <v>3.5918930227663228E-3</v>
      </c>
      <c r="F55" s="52">
        <f t="shared" ref="F55" si="70">(C55-B55)/B55</f>
        <v>-0.92092520438727532</v>
      </c>
      <c r="H55" s="19">
        <f>H56-SUM(H39:H54)</f>
        <v>191.84999999999991</v>
      </c>
      <c r="I55" s="140">
        <f>I56-SUM(I39:I54)</f>
        <v>24.822000000000116</v>
      </c>
      <c r="J55" s="247">
        <f t="shared" si="38"/>
        <v>6.5682754861756315E-2</v>
      </c>
      <c r="K55" s="215">
        <f t="shared" si="39"/>
        <v>1.2617818665750371E-2</v>
      </c>
      <c r="L55" s="52">
        <f t="shared" ref="L55" si="71">(I55-H55)/H55</f>
        <v>-0.87061767005472956</v>
      </c>
      <c r="N55" s="27">
        <f t="shared" si="48"/>
        <v>4.320848629535349</v>
      </c>
      <c r="O55" s="152">
        <f t="shared" si="49"/>
        <v>7.0697806892611359</v>
      </c>
      <c r="P55" s="52">
        <f t="shared" si="50"/>
        <v>0.63620188889176588</v>
      </c>
    </row>
    <row r="56" spans="1:16" ht="26.25" customHeight="1" thickBot="1" x14ac:dyDescent="0.3">
      <c r="A56" s="12" t="s">
        <v>18</v>
      </c>
      <c r="B56" s="17">
        <v>10460.450000000001</v>
      </c>
      <c r="C56" s="145">
        <v>9774.7900000000045</v>
      </c>
      <c r="D56" s="253">
        <f>SUM(D39:D55)</f>
        <v>1.0000000000000002</v>
      </c>
      <c r="E56" s="254">
        <f>SUM(E39:E55)</f>
        <v>1.0000000000000004</v>
      </c>
      <c r="F56" s="57">
        <f t="shared" si="42"/>
        <v>-6.5547849279906326E-2</v>
      </c>
      <c r="G56" s="1"/>
      <c r="H56" s="17">
        <v>2920.8580000000011</v>
      </c>
      <c r="I56" s="145">
        <v>1967.2180000000003</v>
      </c>
      <c r="J56" s="253">
        <f>SUM(J39:J55)</f>
        <v>0.99999999999999967</v>
      </c>
      <c r="K56" s="254">
        <f>SUM(K39:K55)</f>
        <v>0.99999999999999989</v>
      </c>
      <c r="L56" s="57">
        <f t="shared" si="43"/>
        <v>-0.32649310579288704</v>
      </c>
      <c r="M56" s="1"/>
      <c r="N56" s="29">
        <f t="shared" si="40"/>
        <v>2.7922871386986223</v>
      </c>
      <c r="O56" s="146">
        <f t="shared" si="41"/>
        <v>2.0125424689430664</v>
      </c>
      <c r="P56" s="57">
        <f t="shared" si="8"/>
        <v>-0.27924945789026728</v>
      </c>
    </row>
    <row r="58" spans="1:16" ht="15.75" thickBot="1" x14ac:dyDescent="0.3"/>
    <row r="59" spans="1:16" x14ac:dyDescent="0.25">
      <c r="A59" s="382" t="s">
        <v>15</v>
      </c>
      <c r="B59" s="370" t="s">
        <v>1</v>
      </c>
      <c r="C59" s="368"/>
      <c r="D59" s="370" t="s">
        <v>104</v>
      </c>
      <c r="E59" s="368"/>
      <c r="F59" s="130" t="s">
        <v>0</v>
      </c>
      <c r="H59" s="380" t="s">
        <v>19</v>
      </c>
      <c r="I59" s="381"/>
      <c r="J59" s="370" t="s">
        <v>104</v>
      </c>
      <c r="K59" s="371"/>
      <c r="L59" s="130" t="s">
        <v>0</v>
      </c>
      <c r="N59" s="378" t="s">
        <v>22</v>
      </c>
      <c r="O59" s="368"/>
      <c r="P59" s="130" t="s">
        <v>0</v>
      </c>
    </row>
    <row r="60" spans="1:16" x14ac:dyDescent="0.25">
      <c r="A60" s="383"/>
      <c r="B60" s="373" t="str">
        <f>B5</f>
        <v>jan-nov</v>
      </c>
      <c r="C60" s="375"/>
      <c r="D60" s="373" t="str">
        <f>B5</f>
        <v>jan-nov</v>
      </c>
      <c r="E60" s="375"/>
      <c r="F60" s="131" t="str">
        <f>F37</f>
        <v>2025/2024</v>
      </c>
      <c r="H60" s="376" t="str">
        <f>B5</f>
        <v>jan-nov</v>
      </c>
      <c r="I60" s="375"/>
      <c r="J60" s="373" t="str">
        <f>B5</f>
        <v>jan-nov</v>
      </c>
      <c r="K60" s="374"/>
      <c r="L60" s="131" t="str">
        <f>L37</f>
        <v>2025/2024</v>
      </c>
      <c r="N60" s="376" t="str">
        <f>B5</f>
        <v>jan-nov</v>
      </c>
      <c r="O60" s="374"/>
      <c r="P60" s="131" t="str">
        <f>P37</f>
        <v>2025/2024</v>
      </c>
    </row>
    <row r="61" spans="1:16" ht="19.5" customHeight="1" thickBot="1" x14ac:dyDescent="0.3">
      <c r="A61" s="384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165</v>
      </c>
      <c r="B62" s="39">
        <v>1990.49</v>
      </c>
      <c r="C62" s="147">
        <v>7959.8600000000033</v>
      </c>
      <c r="D62" s="247">
        <f t="shared" ref="D62:D83" si="72">B62/$B$84</f>
        <v>0.17415936296113527</v>
      </c>
      <c r="E62" s="246">
        <f t="shared" ref="E62:E83" si="73">C62/$C$84</f>
        <v>0.43496835494916347</v>
      </c>
      <c r="F62" s="52">
        <f t="shared" ref="F62:F83" si="74">(C62-B62)/B62</f>
        <v>2.9989449833960498</v>
      </c>
      <c r="H62" s="19">
        <v>2298.502</v>
      </c>
      <c r="I62" s="147">
        <v>4025.4789999999994</v>
      </c>
      <c r="J62" s="245">
        <f t="shared" ref="J62:J84" si="75">H62/$H$84</f>
        <v>0.26371724304256333</v>
      </c>
      <c r="K62" s="246">
        <f t="shared" ref="K62:K84" si="76">I62/$I$84</f>
        <v>0.35145495953073896</v>
      </c>
      <c r="L62" s="52">
        <f t="shared" ref="L62:L81" si="77">(I62-H62)/H62</f>
        <v>0.75134892203704828</v>
      </c>
      <c r="N62" s="40">
        <f t="shared" ref="N62" si="78">(H62/B62)*10</f>
        <v>11.547417972459042</v>
      </c>
      <c r="O62" s="143">
        <f t="shared" ref="O62" si="79">(I62/C62)*10</f>
        <v>5.0572233682501917</v>
      </c>
      <c r="P62" s="52">
        <f t="shared" ref="P62" si="80">(O62-N62)/N62</f>
        <v>-0.56204725763700336</v>
      </c>
    </row>
    <row r="63" spans="1:16" ht="20.100000000000001" customHeight="1" x14ac:dyDescent="0.25">
      <c r="A63" s="38" t="s">
        <v>159</v>
      </c>
      <c r="B63" s="19">
        <v>1038.7400000000002</v>
      </c>
      <c r="C63" s="140">
        <v>2445.9999999999995</v>
      </c>
      <c r="D63" s="247">
        <f t="shared" si="72"/>
        <v>9.0885307980572469E-2</v>
      </c>
      <c r="E63" s="215">
        <f t="shared" si="73"/>
        <v>0.13366222473833123</v>
      </c>
      <c r="F63" s="52">
        <f t="shared" si="74"/>
        <v>1.354775978589444</v>
      </c>
      <c r="H63" s="19">
        <v>1270.6680000000001</v>
      </c>
      <c r="I63" s="140">
        <v>2570.2779999999993</v>
      </c>
      <c r="J63" s="214">
        <f t="shared" si="75"/>
        <v>0.14578932791113861</v>
      </c>
      <c r="K63" s="215">
        <f t="shared" si="76"/>
        <v>0.22440483492094943</v>
      </c>
      <c r="L63" s="52">
        <f t="shared" si="77"/>
        <v>1.0227769960367297</v>
      </c>
      <c r="N63" s="40">
        <f t="shared" ref="N63:N64" si="81">(H63/B63)*10</f>
        <v>12.232782024375684</v>
      </c>
      <c r="O63" s="143">
        <f t="shared" ref="O63:O64" si="82">(I63/C63)*10</f>
        <v>10.508086672117742</v>
      </c>
      <c r="P63" s="52">
        <f t="shared" si="8"/>
        <v>-0.14098962515813851</v>
      </c>
    </row>
    <row r="64" spans="1:16" ht="20.100000000000001" customHeight="1" x14ac:dyDescent="0.25">
      <c r="A64" s="38" t="s">
        <v>156</v>
      </c>
      <c r="B64" s="19">
        <v>1712.5599999999995</v>
      </c>
      <c r="C64" s="140">
        <v>1442.4399999999998</v>
      </c>
      <c r="D64" s="247">
        <f t="shared" si="72"/>
        <v>0.1498416764880616</v>
      </c>
      <c r="E64" s="215">
        <f t="shared" si="73"/>
        <v>7.8822460936859573E-2</v>
      </c>
      <c r="F64" s="52">
        <f t="shared" si="74"/>
        <v>-0.15772878030550738</v>
      </c>
      <c r="H64" s="19">
        <v>1150.1250000000002</v>
      </c>
      <c r="I64" s="140">
        <v>876.39900000000011</v>
      </c>
      <c r="J64" s="214">
        <f t="shared" si="75"/>
        <v>0.13195889938504654</v>
      </c>
      <c r="K64" s="215">
        <f t="shared" si="76"/>
        <v>7.6516304041774952E-2</v>
      </c>
      <c r="L64" s="52">
        <f t="shared" si="77"/>
        <v>-0.23799673948483865</v>
      </c>
      <c r="N64" s="40">
        <f t="shared" si="81"/>
        <v>6.7158230952492204</v>
      </c>
      <c r="O64" s="143">
        <f t="shared" si="82"/>
        <v>6.0758090457835348</v>
      </c>
      <c r="P64" s="52">
        <f t="shared" si="8"/>
        <v>-9.5299420545849722E-2</v>
      </c>
    </row>
    <row r="65" spans="1:16" ht="20.100000000000001" customHeight="1" x14ac:dyDescent="0.25">
      <c r="A65" s="38" t="s">
        <v>157</v>
      </c>
      <c r="B65" s="19">
        <v>944.7800000000002</v>
      </c>
      <c r="C65" s="140">
        <v>603.71</v>
      </c>
      <c r="D65" s="247">
        <f t="shared" si="72"/>
        <v>8.2664209786746684E-2</v>
      </c>
      <c r="E65" s="215">
        <f t="shared" si="73"/>
        <v>3.2989869867856896E-2</v>
      </c>
      <c r="F65" s="52">
        <f t="shared" si="74"/>
        <v>-0.36100467833781419</v>
      </c>
      <c r="H65" s="19">
        <v>1022.9199999999998</v>
      </c>
      <c r="I65" s="140">
        <v>768.5329999999999</v>
      </c>
      <c r="J65" s="214">
        <f t="shared" si="75"/>
        <v>0.11736411030014281</v>
      </c>
      <c r="K65" s="215">
        <f t="shared" si="76"/>
        <v>6.7098781142079594E-2</v>
      </c>
      <c r="L65" s="52">
        <f t="shared" si="77"/>
        <v>-0.24868709185469048</v>
      </c>
      <c r="N65" s="40">
        <f t="shared" ref="N65:N67" si="83">(H65/B65)*10</f>
        <v>10.827070852473588</v>
      </c>
      <c r="O65" s="143">
        <f t="shared" ref="O65:O67" si="84">(I65/C65)*10</f>
        <v>12.730168458365769</v>
      </c>
      <c r="P65" s="52">
        <f t="shared" ref="P65:P67" si="85">(O65-N65)/N65</f>
        <v>0.17577215775376528</v>
      </c>
    </row>
    <row r="66" spans="1:16" ht="20.100000000000001" customHeight="1" x14ac:dyDescent="0.25">
      <c r="A66" s="38" t="s">
        <v>170</v>
      </c>
      <c r="B66" s="19">
        <v>90.680000000000021</v>
      </c>
      <c r="C66" s="140">
        <v>107.18</v>
      </c>
      <c r="D66" s="247">
        <f t="shared" si="72"/>
        <v>7.934112220265235E-3</v>
      </c>
      <c r="E66" s="215">
        <f t="shared" si="73"/>
        <v>5.8568754077900015E-3</v>
      </c>
      <c r="F66" s="52">
        <f>(C65-B65)/B65</f>
        <v>-0.36100467833781419</v>
      </c>
      <c r="H66" s="19">
        <v>458.23700000000008</v>
      </c>
      <c r="I66" s="140">
        <v>559.64599999999996</v>
      </c>
      <c r="J66" s="214">
        <f t="shared" si="75"/>
        <v>5.257554629062542E-2</v>
      </c>
      <c r="K66" s="215">
        <f t="shared" si="76"/>
        <v>4.8861355948333095E-2</v>
      </c>
      <c r="L66" s="52">
        <f t="shared" si="77"/>
        <v>0.22130251376471097</v>
      </c>
      <c r="N66" s="40">
        <f t="shared" ref="N66" si="86">(H66/B66)*10</f>
        <v>50.533414203793555</v>
      </c>
      <c r="O66" s="143">
        <f t="shared" ref="O66" si="87">(I66/C66)*10</f>
        <v>52.21552528456801</v>
      </c>
      <c r="P66" s="52">
        <f t="shared" ref="P66" si="88">(O66-N66)/N66</f>
        <v>3.3287105319873243E-2</v>
      </c>
    </row>
    <row r="67" spans="1:16" ht="20.100000000000001" customHeight="1" x14ac:dyDescent="0.25">
      <c r="A67" s="38" t="s">
        <v>160</v>
      </c>
      <c r="B67" s="19">
        <v>809.36999999999989</v>
      </c>
      <c r="C67" s="140">
        <v>1116.4799999999998</v>
      </c>
      <c r="D67" s="247">
        <f t="shared" si="72"/>
        <v>7.081641384777318E-2</v>
      </c>
      <c r="E67" s="215">
        <f t="shared" si="73"/>
        <v>6.1010302811059708E-2</v>
      </c>
      <c r="F67" s="52">
        <f t="shared" si="74"/>
        <v>0.37944327069201966</v>
      </c>
      <c r="H67" s="19">
        <v>351.47899999999993</v>
      </c>
      <c r="I67" s="140">
        <v>470.14200000000011</v>
      </c>
      <c r="J67" s="214">
        <f t="shared" si="75"/>
        <v>4.0326731439588523E-2</v>
      </c>
      <c r="K67" s="215">
        <f t="shared" si="76"/>
        <v>4.1046975424216779E-2</v>
      </c>
      <c r="L67" s="52">
        <f t="shared" si="77"/>
        <v>0.33761049735546139</v>
      </c>
      <c r="N67" s="40">
        <f t="shared" si="83"/>
        <v>4.3426245104216861</v>
      </c>
      <c r="O67" s="143">
        <f t="shared" si="84"/>
        <v>4.2109307824591591</v>
      </c>
      <c r="P67" s="52">
        <f t="shared" si="85"/>
        <v>-3.0325838130024971E-2</v>
      </c>
    </row>
    <row r="68" spans="1:16" ht="20.100000000000001" customHeight="1" x14ac:dyDescent="0.25">
      <c r="A68" s="38" t="s">
        <v>167</v>
      </c>
      <c r="B68" s="19">
        <v>406.38000000000011</v>
      </c>
      <c r="C68" s="140">
        <v>495.72000000000008</v>
      </c>
      <c r="D68" s="247">
        <f t="shared" si="72"/>
        <v>3.5556512175467431E-2</v>
      </c>
      <c r="E68" s="215">
        <f t="shared" si="73"/>
        <v>2.7088731826363687E-2</v>
      </c>
      <c r="F68" s="52">
        <f t="shared" si="74"/>
        <v>0.21984349623505081</v>
      </c>
      <c r="H68" s="19">
        <v>282.39299999999997</v>
      </c>
      <c r="I68" s="140">
        <v>347.95699999999999</v>
      </c>
      <c r="J68" s="214">
        <f t="shared" si="75"/>
        <v>3.240019082625057E-2</v>
      </c>
      <c r="K68" s="215">
        <f t="shared" si="76"/>
        <v>3.0379294825146858E-2</v>
      </c>
      <c r="L68" s="52">
        <f t="shared" si="77"/>
        <v>0.23217289380402498</v>
      </c>
      <c r="N68" s="40">
        <f t="shared" ref="N68:N69" si="89">(H68/B68)*10</f>
        <v>6.9489886313302796</v>
      </c>
      <c r="O68" s="143">
        <f t="shared" ref="O68:O69" si="90">(I68/C68)*10</f>
        <v>7.0192245622528837</v>
      </c>
      <c r="P68" s="52">
        <f t="shared" ref="P68:P69" si="91">(O68-N68)/N68</f>
        <v>1.0107360171225169E-2</v>
      </c>
    </row>
    <row r="69" spans="1:16" ht="20.100000000000001" customHeight="1" x14ac:dyDescent="0.25">
      <c r="A69" s="38" t="s">
        <v>158</v>
      </c>
      <c r="B69" s="19">
        <v>685.09999999999991</v>
      </c>
      <c r="C69" s="140">
        <v>430.94000000000011</v>
      </c>
      <c r="D69" s="247">
        <f t="shared" si="72"/>
        <v>5.9943320270221777E-2</v>
      </c>
      <c r="E69" s="215">
        <f t="shared" si="73"/>
        <v>2.354881403464288E-2</v>
      </c>
      <c r="F69" s="52">
        <f t="shared" si="74"/>
        <v>-0.37098233834476696</v>
      </c>
      <c r="H69" s="19">
        <v>361.07999999999993</v>
      </c>
      <c r="I69" s="140">
        <v>251.90599999999998</v>
      </c>
      <c r="J69" s="214">
        <f t="shared" si="75"/>
        <v>4.1428296393829001E-2</v>
      </c>
      <c r="K69" s="215">
        <f t="shared" si="76"/>
        <v>2.1993311363827841E-2</v>
      </c>
      <c r="L69" s="52">
        <f t="shared" si="77"/>
        <v>-0.30235404896421836</v>
      </c>
      <c r="N69" s="40">
        <f t="shared" si="89"/>
        <v>5.2704714640198507</v>
      </c>
      <c r="O69" s="143">
        <f t="shared" si="90"/>
        <v>5.8455005337169883</v>
      </c>
      <c r="P69" s="52">
        <f t="shared" si="91"/>
        <v>0.10910391482483356</v>
      </c>
    </row>
    <row r="70" spans="1:16" ht="20.100000000000001" customHeight="1" x14ac:dyDescent="0.25">
      <c r="A70" s="38" t="s">
        <v>171</v>
      </c>
      <c r="B70" s="19">
        <v>181.36</v>
      </c>
      <c r="C70" s="140">
        <v>359.24999999999994</v>
      </c>
      <c r="D70" s="247">
        <f t="shared" si="72"/>
        <v>1.586822444053047E-2</v>
      </c>
      <c r="E70" s="215">
        <f t="shared" si="73"/>
        <v>1.9631297725774936E-2</v>
      </c>
      <c r="F70" s="52">
        <f t="shared" si="74"/>
        <v>0.98086678429642649</v>
      </c>
      <c r="H70" s="19">
        <v>106.866</v>
      </c>
      <c r="I70" s="140">
        <v>229.55299999999994</v>
      </c>
      <c r="J70" s="214">
        <f t="shared" si="75"/>
        <v>1.2261206166010112E-2</v>
      </c>
      <c r="K70" s="215">
        <f t="shared" si="76"/>
        <v>2.0041724307879812E-2</v>
      </c>
      <c r="L70" s="52">
        <f t="shared" si="77"/>
        <v>1.1480452155035272</v>
      </c>
      <c r="N70" s="40">
        <f t="shared" ref="N70:N71" si="92">(H70/B70)*10</f>
        <v>5.8924790471989406</v>
      </c>
      <c r="O70" s="143">
        <f t="shared" ref="O70:O71" si="93">(I70/C70)*10</f>
        <v>6.3897842727905356</v>
      </c>
      <c r="P70" s="52">
        <f t="shared" ref="P70:P71" si="94">(O70-N70)/N70</f>
        <v>8.4396604825942481E-2</v>
      </c>
    </row>
    <row r="71" spans="1:16" ht="20.100000000000001" customHeight="1" x14ac:dyDescent="0.25">
      <c r="A71" s="38" t="s">
        <v>193</v>
      </c>
      <c r="B71" s="19">
        <v>399.33</v>
      </c>
      <c r="C71" s="140">
        <v>601.38</v>
      </c>
      <c r="D71" s="247">
        <f t="shared" si="72"/>
        <v>3.4939667323759548E-2</v>
      </c>
      <c r="E71" s="215">
        <f t="shared" si="73"/>
        <v>3.2862546489426672E-2</v>
      </c>
      <c r="F71" s="52">
        <f t="shared" si="74"/>
        <v>0.50597250394410642</v>
      </c>
      <c r="H71" s="19">
        <v>146.94400000000002</v>
      </c>
      <c r="I71" s="140">
        <v>200.58200000000002</v>
      </c>
      <c r="J71" s="214">
        <f t="shared" si="75"/>
        <v>1.6859531365057082E-2</v>
      </c>
      <c r="K71" s="215">
        <f t="shared" si="76"/>
        <v>1.7512335474261499E-2</v>
      </c>
      <c r="L71" s="52">
        <f t="shared" si="77"/>
        <v>0.36502341027874563</v>
      </c>
      <c r="N71" s="40">
        <f t="shared" si="92"/>
        <v>3.6797636040367623</v>
      </c>
      <c r="O71" s="143">
        <f t="shared" si="93"/>
        <v>3.3353620007316511</v>
      </c>
      <c r="P71" s="52">
        <f t="shared" si="94"/>
        <v>-9.3593404458725785E-2</v>
      </c>
    </row>
    <row r="72" spans="1:16" ht="20.100000000000001" customHeight="1" x14ac:dyDescent="0.25">
      <c r="A72" s="38" t="s">
        <v>175</v>
      </c>
      <c r="B72" s="19">
        <v>460.96999999999991</v>
      </c>
      <c r="C72" s="140">
        <v>403.10999999999996</v>
      </c>
      <c r="D72" s="247">
        <f t="shared" si="72"/>
        <v>4.0332903729330218E-2</v>
      </c>
      <c r="E72" s="215">
        <f t="shared" si="73"/>
        <v>2.2028037372963494E-2</v>
      </c>
      <c r="F72" s="52">
        <f t="shared" si="74"/>
        <v>-0.12551792958326999</v>
      </c>
      <c r="H72" s="19">
        <v>225.57899999999998</v>
      </c>
      <c r="I72" s="140">
        <v>197.14100000000002</v>
      </c>
      <c r="J72" s="214">
        <f t="shared" si="75"/>
        <v>2.5881670743944703E-2</v>
      </c>
      <c r="K72" s="215">
        <f t="shared" si="76"/>
        <v>1.7211909980613345E-2</v>
      </c>
      <c r="L72" s="52">
        <f t="shared" si="77"/>
        <v>-0.12606669947113855</v>
      </c>
      <c r="N72" s="40">
        <f t="shared" ref="N72:N73" si="95">(H72/B72)*10</f>
        <v>4.8935722498210303</v>
      </c>
      <c r="O72" s="143">
        <f t="shared" ref="O72:O73" si="96">(I72/C72)*10</f>
        <v>4.8905013519882923</v>
      </c>
      <c r="P72" s="52">
        <f t="shared" ref="P72:P73" si="97">(O72-N72)/N72</f>
        <v>-6.2753703755990772E-4</v>
      </c>
    </row>
    <row r="73" spans="1:16" ht="20.100000000000001" customHeight="1" x14ac:dyDescent="0.25">
      <c r="A73" s="38" t="s">
        <v>176</v>
      </c>
      <c r="B73" s="19">
        <v>494.35</v>
      </c>
      <c r="C73" s="140">
        <v>435.25000000000006</v>
      </c>
      <c r="D73" s="247">
        <f t="shared" si="72"/>
        <v>4.325351098465062E-2</v>
      </c>
      <c r="E73" s="215">
        <f t="shared" si="73"/>
        <v>2.378433496212538E-2</v>
      </c>
      <c r="F73" s="52">
        <f t="shared" si="74"/>
        <v>-0.11955092545767161</v>
      </c>
      <c r="H73" s="19">
        <v>158.36399999999998</v>
      </c>
      <c r="I73" s="140">
        <v>151.74900000000002</v>
      </c>
      <c r="J73" s="214">
        <f t="shared" si="75"/>
        <v>1.8169798189078146E-2</v>
      </c>
      <c r="K73" s="215">
        <f t="shared" si="76"/>
        <v>1.3248842846734544E-2</v>
      </c>
      <c r="L73" s="52">
        <f t="shared" si="77"/>
        <v>-4.1770857012957192E-2</v>
      </c>
      <c r="N73" s="40">
        <f t="shared" si="95"/>
        <v>3.2034793162738944</v>
      </c>
      <c r="O73" s="143">
        <f t="shared" si="96"/>
        <v>3.4864790350373349</v>
      </c>
      <c r="P73" s="52">
        <f t="shared" si="97"/>
        <v>8.834135976024024E-2</v>
      </c>
    </row>
    <row r="74" spans="1:16" ht="20.100000000000001" customHeight="1" x14ac:dyDescent="0.25">
      <c r="A74" s="38" t="s">
        <v>235</v>
      </c>
      <c r="B74" s="19">
        <v>18.510000000000002</v>
      </c>
      <c r="C74" s="140">
        <v>21.849999999999998</v>
      </c>
      <c r="D74" s="247">
        <f t="shared" si="72"/>
        <v>1.6195458446968405E-3</v>
      </c>
      <c r="E74" s="215">
        <f t="shared" si="73"/>
        <v>1.1939982054507512E-3</v>
      </c>
      <c r="F74" s="52">
        <f t="shared" si="74"/>
        <v>0.18044300378173939</v>
      </c>
      <c r="H74" s="19">
        <v>67.760000000000005</v>
      </c>
      <c r="I74" s="140">
        <v>94.833999999999989</v>
      </c>
      <c r="J74" s="214">
        <f t="shared" si="75"/>
        <v>7.7744028017222057E-3</v>
      </c>
      <c r="K74" s="215">
        <f t="shared" si="76"/>
        <v>8.2797300972475823E-3</v>
      </c>
      <c r="L74" s="52">
        <f t="shared" si="77"/>
        <v>0.39955726092089699</v>
      </c>
      <c r="N74" s="40">
        <f t="shared" ref="N74:N81" si="98">(H74/B74)*10</f>
        <v>36.607239330091843</v>
      </c>
      <c r="O74" s="143">
        <f t="shared" ref="O74:O81" si="99">(I74/C74)*10</f>
        <v>43.40228832951945</v>
      </c>
      <c r="P74" s="52">
        <f t="shared" ref="P74:P81" si="100">(O74-N74)/N74</f>
        <v>0.1856203615398539</v>
      </c>
    </row>
    <row r="75" spans="1:16" ht="20.100000000000001" customHeight="1" x14ac:dyDescent="0.25">
      <c r="A75" s="38" t="s">
        <v>194</v>
      </c>
      <c r="B75" s="19">
        <v>107.73</v>
      </c>
      <c r="C75" s="140">
        <v>94.9</v>
      </c>
      <c r="D75" s="247">
        <f t="shared" si="72"/>
        <v>9.4259143084381748E-3</v>
      </c>
      <c r="E75" s="215">
        <f t="shared" si="73"/>
        <v>5.1858320227586409E-3</v>
      </c>
      <c r="F75" s="52">
        <f t="shared" si="74"/>
        <v>-0.11909403137473311</v>
      </c>
      <c r="H75" s="19">
        <v>63.986000000000004</v>
      </c>
      <c r="I75" s="140">
        <v>74.303000000000011</v>
      </c>
      <c r="J75" s="214">
        <f t="shared" si="75"/>
        <v>7.3413951840465919E-3</v>
      </c>
      <c r="K75" s="215">
        <f t="shared" si="76"/>
        <v>6.4872175107639381E-3</v>
      </c>
      <c r="L75" s="52">
        <f t="shared" si="77"/>
        <v>0.16123839589910302</v>
      </c>
      <c r="N75" s="40">
        <f t="shared" si="98"/>
        <v>5.9394783254432379</v>
      </c>
      <c r="O75" s="143">
        <f t="shared" si="99"/>
        <v>7.8296101159114864</v>
      </c>
      <c r="P75" s="52">
        <f t="shared" si="100"/>
        <v>0.31823195353224831</v>
      </c>
    </row>
    <row r="76" spans="1:16" ht="20.100000000000001" customHeight="1" x14ac:dyDescent="0.25">
      <c r="A76" s="38" t="s">
        <v>201</v>
      </c>
      <c r="B76" s="19">
        <v>259.20000000000005</v>
      </c>
      <c r="C76" s="140">
        <v>279.01</v>
      </c>
      <c r="D76" s="247">
        <f t="shared" si="72"/>
        <v>2.2678891569174558E-2</v>
      </c>
      <c r="E76" s="215">
        <f t="shared" si="73"/>
        <v>1.5246564727817579E-2</v>
      </c>
      <c r="F76" s="52">
        <f t="shared" si="74"/>
        <v>7.6427469135802242E-2</v>
      </c>
      <c r="H76" s="19">
        <v>64.736999999999995</v>
      </c>
      <c r="I76" s="140">
        <v>68.355000000000004</v>
      </c>
      <c r="J76" s="214">
        <f t="shared" si="75"/>
        <v>7.4275607168696918E-3</v>
      </c>
      <c r="K76" s="215">
        <f t="shared" si="76"/>
        <v>5.9679118332808759E-3</v>
      </c>
      <c r="L76" s="52">
        <f t="shared" si="77"/>
        <v>5.5887668566662177E-2</v>
      </c>
      <c r="N76" s="40">
        <f t="shared" si="98"/>
        <v>2.4975694444444438</v>
      </c>
      <c r="O76" s="143">
        <f t="shared" si="99"/>
        <v>2.4499121895272573</v>
      </c>
      <c r="P76" s="52">
        <f t="shared" si="100"/>
        <v>-1.9081453379882835E-2</v>
      </c>
    </row>
    <row r="77" spans="1:16" ht="20.100000000000001" customHeight="1" x14ac:dyDescent="0.25">
      <c r="A77" s="38" t="s">
        <v>197</v>
      </c>
      <c r="B77" s="19">
        <v>223.37000000000003</v>
      </c>
      <c r="C77" s="140">
        <v>261.02</v>
      </c>
      <c r="D77" s="247">
        <f t="shared" si="72"/>
        <v>1.9543919790920222E-2</v>
      </c>
      <c r="E77" s="215">
        <f t="shared" si="73"/>
        <v>1.4263497097791995E-2</v>
      </c>
      <c r="F77" s="52">
        <f t="shared" si="74"/>
        <v>0.16855441643909183</v>
      </c>
      <c r="H77" s="19">
        <v>42.713999999999999</v>
      </c>
      <c r="I77" s="140">
        <v>66.195000000000007</v>
      </c>
      <c r="J77" s="214">
        <f t="shared" si="75"/>
        <v>4.9007650719120758E-3</v>
      </c>
      <c r="K77" s="215">
        <f t="shared" si="76"/>
        <v>5.77932739088622E-3</v>
      </c>
      <c r="L77" s="52">
        <f t="shared" si="77"/>
        <v>0.54972608512431542</v>
      </c>
      <c r="N77" s="40">
        <f t="shared" si="98"/>
        <v>1.9122532121591973</v>
      </c>
      <c r="O77" s="143">
        <f t="shared" si="99"/>
        <v>2.5360125660868906</v>
      </c>
      <c r="P77" s="52">
        <f t="shared" si="100"/>
        <v>0.32619077325192886</v>
      </c>
    </row>
    <row r="78" spans="1:16" ht="20.100000000000001" customHeight="1" x14ac:dyDescent="0.25">
      <c r="A78" s="38" t="s">
        <v>190</v>
      </c>
      <c r="B78" s="19">
        <v>189.30999999999997</v>
      </c>
      <c r="C78" s="140">
        <v>187.27</v>
      </c>
      <c r="D78" s="247">
        <f t="shared" si="72"/>
        <v>1.6563815443520195E-2</v>
      </c>
      <c r="E78" s="215">
        <f t="shared" si="73"/>
        <v>1.0233411621728248E-2</v>
      </c>
      <c r="F78" s="52">
        <f t="shared" si="74"/>
        <v>-1.077597591252424E-2</v>
      </c>
      <c r="H78" s="19">
        <v>68.876999999999995</v>
      </c>
      <c r="I78" s="140">
        <v>61.600999999999992</v>
      </c>
      <c r="J78" s="214">
        <f t="shared" si="75"/>
        <v>7.9025611241768049E-3</v>
      </c>
      <c r="K78" s="215">
        <f t="shared" si="76"/>
        <v>5.3782362203486965E-3</v>
      </c>
      <c r="L78" s="52">
        <f t="shared" si="77"/>
        <v>-0.10563758584142753</v>
      </c>
      <c r="N78" s="40">
        <f t="shared" si="98"/>
        <v>3.6383181025830651</v>
      </c>
      <c r="O78" s="143">
        <f t="shared" si="99"/>
        <v>3.2894216906071443</v>
      </c>
      <c r="P78" s="52">
        <f t="shared" si="100"/>
        <v>-9.5894971835535178E-2</v>
      </c>
    </row>
    <row r="79" spans="1:16" ht="20.100000000000001" customHeight="1" x14ac:dyDescent="0.25">
      <c r="A79" s="38" t="s">
        <v>200</v>
      </c>
      <c r="B79" s="19">
        <v>80.099999999999994</v>
      </c>
      <c r="C79" s="140">
        <v>118.22</v>
      </c>
      <c r="D79" s="247">
        <f t="shared" si="72"/>
        <v>7.0084074640851916E-3</v>
      </c>
      <c r="E79" s="215">
        <f t="shared" si="73"/>
        <v>6.4601587115966962E-3</v>
      </c>
      <c r="F79" s="52">
        <f t="shared" si="74"/>
        <v>0.47590511860174789</v>
      </c>
      <c r="H79" s="19">
        <v>25.835999999999999</v>
      </c>
      <c r="I79" s="140">
        <v>43.4</v>
      </c>
      <c r="J79" s="214">
        <f t="shared" si="75"/>
        <v>2.964277904151341E-3</v>
      </c>
      <c r="K79" s="215">
        <f t="shared" si="76"/>
        <v>3.7891503703370638E-3</v>
      </c>
      <c r="L79" s="52">
        <f t="shared" si="77"/>
        <v>0.67982659854466643</v>
      </c>
      <c r="N79" s="40">
        <f t="shared" si="98"/>
        <v>3.2254681647940076</v>
      </c>
      <c r="O79" s="143">
        <f t="shared" si="99"/>
        <v>3.6711216376247675</v>
      </c>
      <c r="P79" s="52">
        <f t="shared" si="100"/>
        <v>0.13816706600767872</v>
      </c>
    </row>
    <row r="80" spans="1:16" ht="20.100000000000001" customHeight="1" x14ac:dyDescent="0.25">
      <c r="A80" s="38" t="s">
        <v>236</v>
      </c>
      <c r="B80" s="19">
        <v>198.88</v>
      </c>
      <c r="C80" s="140">
        <v>152.97</v>
      </c>
      <c r="D80" s="247">
        <f t="shared" si="72"/>
        <v>1.7401149518817265E-2</v>
      </c>
      <c r="E80" s="215">
        <f t="shared" si="73"/>
        <v>8.3590803426911407E-3</v>
      </c>
      <c r="F80" s="52">
        <f t="shared" si="74"/>
        <v>-0.23084271922767496</v>
      </c>
      <c r="H80" s="19">
        <v>64.596999999999994</v>
      </c>
      <c r="I80" s="140">
        <v>40.494000000000007</v>
      </c>
      <c r="J80" s="214">
        <f t="shared" si="75"/>
        <v>7.4114979011636545E-3</v>
      </c>
      <c r="K80" s="215">
        <f t="shared" si="76"/>
        <v>3.5354344492264768E-3</v>
      </c>
      <c r="L80" s="52">
        <f t="shared" si="77"/>
        <v>-0.37312878307042108</v>
      </c>
      <c r="N80" s="40">
        <f t="shared" si="98"/>
        <v>3.2480390185036203</v>
      </c>
      <c r="O80" s="143">
        <f t="shared" si="99"/>
        <v>2.6471857226907241</v>
      </c>
      <c r="P80" s="52">
        <f t="shared" si="100"/>
        <v>-0.18498955597205569</v>
      </c>
    </row>
    <row r="81" spans="1:16" ht="20.100000000000001" customHeight="1" x14ac:dyDescent="0.25">
      <c r="A81" s="38" t="s">
        <v>202</v>
      </c>
      <c r="B81" s="19">
        <v>74.25</v>
      </c>
      <c r="C81" s="140">
        <v>124.29</v>
      </c>
      <c r="D81" s="247">
        <f t="shared" si="72"/>
        <v>6.4965574807531274E-3</v>
      </c>
      <c r="E81" s="215">
        <f t="shared" si="73"/>
        <v>6.7918552382367917E-3</v>
      </c>
      <c r="F81" s="52">
        <f t="shared" si="74"/>
        <v>0.67393939393939406</v>
      </c>
      <c r="H81" s="19">
        <v>16.097999999999999</v>
      </c>
      <c r="I81" s="140">
        <v>33.862000000000002</v>
      </c>
      <c r="J81" s="214">
        <f t="shared" si="75"/>
        <v>1.8469943373985249E-3</v>
      </c>
      <c r="K81" s="215">
        <f t="shared" si="76"/>
        <v>2.9564103649851073E-3</v>
      </c>
      <c r="L81" s="52">
        <f t="shared" si="77"/>
        <v>1.103491116908933</v>
      </c>
      <c r="N81" s="40">
        <f t="shared" si="98"/>
        <v>2.1680808080808078</v>
      </c>
      <c r="O81" s="143">
        <f t="shared" si="99"/>
        <v>2.7244347896049566</v>
      </c>
      <c r="P81" s="52">
        <f t="shared" si="100"/>
        <v>0.25661127548868212</v>
      </c>
    </row>
    <row r="82" spans="1:16" ht="20.100000000000001" customHeight="1" x14ac:dyDescent="0.25">
      <c r="A82" s="38" t="s">
        <v>208</v>
      </c>
      <c r="B82" s="19">
        <v>21.98</v>
      </c>
      <c r="C82" s="140">
        <v>63.39</v>
      </c>
      <c r="D82" s="247">
        <f t="shared" si="72"/>
        <v>1.9231560057502187E-3</v>
      </c>
      <c r="E82" s="215">
        <f t="shared" si="73"/>
        <v>3.4639609264770308E-3</v>
      </c>
      <c r="F82" s="52">
        <f t="shared" si="74"/>
        <v>1.8839854413102819</v>
      </c>
      <c r="H82" s="19">
        <v>5.5860000000000003</v>
      </c>
      <c r="I82" s="140">
        <v>26.678000000000001</v>
      </c>
      <c r="J82" s="214">
        <f t="shared" si="75"/>
        <v>6.4090634667090087E-4</v>
      </c>
      <c r="K82" s="215">
        <f t="shared" si="76"/>
        <v>2.3291924787984374E-3</v>
      </c>
      <c r="L82" s="52">
        <f t="shared" ref="L82" si="101">(I82-H82)/H82</f>
        <v>3.7758682420336553</v>
      </c>
      <c r="N82" s="40">
        <f t="shared" ref="N82" si="102">(H82/B82)*10</f>
        <v>2.5414012738853504</v>
      </c>
      <c r="O82" s="143">
        <f t="shared" ref="O82" si="103">(I82/C82)*10</f>
        <v>4.2085502445180625</v>
      </c>
      <c r="P82" s="52">
        <f t="shared" ref="P82" si="104">(O82-N82)/N82</f>
        <v>0.65599596087552825</v>
      </c>
    </row>
    <row r="83" spans="1:16" ht="20.100000000000001" customHeight="1" thickBot="1" x14ac:dyDescent="0.3">
      <c r="A83" s="8" t="s">
        <v>17</v>
      </c>
      <c r="B83" s="19">
        <f>B84-SUM(B62:B82)</f>
        <v>1041.6900000000005</v>
      </c>
      <c r="C83" s="140">
        <f>C84-SUM(C62:C82)</f>
        <v>595.62000000000626</v>
      </c>
      <c r="D83" s="247">
        <f t="shared" si="72"/>
        <v>9.1143420365329686E-2</v>
      </c>
      <c r="E83" s="215">
        <f t="shared" si="73"/>
        <v>3.2547789983093087E-2</v>
      </c>
      <c r="F83" s="52">
        <f t="shared" si="74"/>
        <v>-0.42821760792557673</v>
      </c>
      <c r="H83" s="19">
        <f>H84-SUM(H62:H82)</f>
        <v>462.43400000000474</v>
      </c>
      <c r="I83" s="140">
        <f>I84-SUM(I62:I82)</f>
        <v>294.66800000000148</v>
      </c>
      <c r="J83" s="214">
        <f t="shared" si="75"/>
        <v>5.3057086558613388E-2</v>
      </c>
      <c r="K83" s="215">
        <f t="shared" si="76"/>
        <v>2.5726759477568837E-2</v>
      </c>
      <c r="L83" s="52">
        <f t="shared" ref="L83" si="105">(I83-H83)/H83</f>
        <v>-0.36278906827785484</v>
      </c>
      <c r="N83" s="40">
        <f t="shared" ref="N83" si="106">(H83/B83)*10</f>
        <v>4.43926696042013</v>
      </c>
      <c r="O83" s="143">
        <f t="shared" ref="O83" si="107">(I83/C83)*10</f>
        <v>4.9472482455256444</v>
      </c>
      <c r="P83" s="52">
        <f t="shared" ref="P83" si="108">(O83-N83)/N83</f>
        <v>0.1144290914771747</v>
      </c>
    </row>
    <row r="84" spans="1:16" ht="26.25" customHeight="1" thickBot="1" x14ac:dyDescent="0.3">
      <c r="A84" s="12" t="s">
        <v>18</v>
      </c>
      <c r="B84" s="17">
        <v>11429.130000000001</v>
      </c>
      <c r="C84" s="145">
        <v>18299.860000000011</v>
      </c>
      <c r="D84" s="243">
        <f>SUM(D62:D83)</f>
        <v>0.99999999999999978</v>
      </c>
      <c r="E84" s="244">
        <f>SUM(E62:E83)</f>
        <v>0.99999999999999978</v>
      </c>
      <c r="F84" s="57">
        <f>(C84-B84)/B84</f>
        <v>0.60115949332976437</v>
      </c>
      <c r="G84" s="1"/>
      <c r="H84" s="17">
        <v>8715.7820000000047</v>
      </c>
      <c r="I84" s="145">
        <v>11453.755000000001</v>
      </c>
      <c r="J84" s="255">
        <f t="shared" si="75"/>
        <v>1</v>
      </c>
      <c r="K84" s="244">
        <f t="shared" si="76"/>
        <v>1</v>
      </c>
      <c r="L84" s="57">
        <f>(I84-H84)/H84</f>
        <v>0.31413968362219191</v>
      </c>
      <c r="M84" s="1"/>
      <c r="N84" s="37">
        <f t="shared" ref="N84:O84" si="109">(H84/B84)*10</f>
        <v>7.6259365323519841</v>
      </c>
      <c r="O84" s="150">
        <f t="shared" si="109"/>
        <v>6.2589303961888199</v>
      </c>
      <c r="P84" s="57">
        <f>(O84-N84)/N84</f>
        <v>-0.17925747616228238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55" t="s">
        <v>16</v>
      </c>
      <c r="B3" s="343"/>
      <c r="C3" s="343"/>
      <c r="D3" s="370" t="s">
        <v>1</v>
      </c>
      <c r="E3" s="368"/>
      <c r="F3" s="370" t="s">
        <v>104</v>
      </c>
      <c r="G3" s="368"/>
      <c r="H3" s="130" t="s">
        <v>0</v>
      </c>
      <c r="J3" s="372" t="s">
        <v>19</v>
      </c>
      <c r="K3" s="368"/>
      <c r="L3" s="366" t="s">
        <v>104</v>
      </c>
      <c r="M3" s="367"/>
      <c r="N3" s="130" t="s">
        <v>0</v>
      </c>
      <c r="P3" s="378" t="s">
        <v>22</v>
      </c>
      <c r="Q3" s="368"/>
      <c r="R3" s="130" t="s">
        <v>0</v>
      </c>
    </row>
    <row r="4" spans="1:18" x14ac:dyDescent="0.25">
      <c r="A4" s="369"/>
      <c r="B4" s="344"/>
      <c r="C4" s="344"/>
      <c r="D4" s="373" t="s">
        <v>214</v>
      </c>
      <c r="E4" s="375"/>
      <c r="F4" s="373" t="str">
        <f>D4</f>
        <v>jan-nov</v>
      </c>
      <c r="G4" s="375"/>
      <c r="H4" s="131" t="s">
        <v>152</v>
      </c>
      <c r="J4" s="376" t="str">
        <f>D4</f>
        <v>jan-nov</v>
      </c>
      <c r="K4" s="375"/>
      <c r="L4" s="377" t="str">
        <f>D4</f>
        <v>jan-nov</v>
      </c>
      <c r="M4" s="365"/>
      <c r="N4" s="131" t="str">
        <f>H4</f>
        <v>2025/2024</v>
      </c>
      <c r="P4" s="376" t="str">
        <f>D4</f>
        <v>jan-nov</v>
      </c>
      <c r="Q4" s="374"/>
      <c r="R4" s="131" t="str">
        <f>N4</f>
        <v>2025/2024</v>
      </c>
    </row>
    <row r="5" spans="1:18" ht="19.5" customHeight="1" thickBot="1" x14ac:dyDescent="0.3">
      <c r="A5" s="356"/>
      <c r="B5" s="379"/>
      <c r="C5" s="379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369802.22999999992</v>
      </c>
      <c r="E6" s="147">
        <v>364224.65999999974</v>
      </c>
      <c r="F6" s="247">
        <f>D6/D8</f>
        <v>0.75046622788400708</v>
      </c>
      <c r="G6" s="246">
        <f>E6/E8</f>
        <v>0.74450078674219322</v>
      </c>
      <c r="H6" s="102">
        <f>(E6-D6)/D6</f>
        <v>-1.5082575353859231E-2</v>
      </c>
      <c r="I6" s="1"/>
      <c r="J6" s="115">
        <v>172209.19699999999</v>
      </c>
      <c r="K6" s="147">
        <v>170134.66799999992</v>
      </c>
      <c r="L6" s="247">
        <f>J6/J8</f>
        <v>0.62061736539957124</v>
      </c>
      <c r="M6" s="246">
        <f>K6/K8</f>
        <v>0.62442674092706174</v>
      </c>
      <c r="N6" s="102">
        <f>(K6-J6)/J6</f>
        <v>-1.204656334353657E-2</v>
      </c>
      <c r="P6" s="27">
        <f t="shared" ref="P6:Q8" si="0">(J6/D6)*10</f>
        <v>4.6567917397361294</v>
      </c>
      <c r="Q6" s="152">
        <f>(K6/E6)*10</f>
        <v>4.6711463194172529</v>
      </c>
      <c r="R6" s="102">
        <f t="shared" ref="R6:R8" si="1">(Q6-P6)/P6</f>
        <v>3.0825041108531316E-3</v>
      </c>
    </row>
    <row r="7" spans="1:18" ht="24" customHeight="1" thickBot="1" x14ac:dyDescent="0.3">
      <c r="A7" s="161" t="s">
        <v>21</v>
      </c>
      <c r="B7" s="1"/>
      <c r="C7" s="1"/>
      <c r="D7" s="117">
        <v>122961.09000000008</v>
      </c>
      <c r="E7" s="140">
        <v>124995.31999999991</v>
      </c>
      <c r="F7" s="247">
        <f>D7/D8</f>
        <v>0.2495337721159929</v>
      </c>
      <c r="G7" s="215">
        <f>E7/E8</f>
        <v>0.25549921325780683</v>
      </c>
      <c r="H7" s="55">
        <f t="shared" ref="H7:H8" si="2">(E7-D7)/D7</f>
        <v>1.6543688739257434E-2</v>
      </c>
      <c r="J7" s="196">
        <v>105271.27099999994</v>
      </c>
      <c r="K7" s="142">
        <v>102330.71000000004</v>
      </c>
      <c r="L7" s="247">
        <f>J7/J8</f>
        <v>0.37938263460042876</v>
      </c>
      <c r="M7" s="215">
        <f>K7/K8</f>
        <v>0.37557325907293826</v>
      </c>
      <c r="N7" s="55">
        <f t="shared" ref="N7:N8" si="3">(K7-J7)/J7</f>
        <v>-2.7933176564381951E-2</v>
      </c>
      <c r="P7" s="27">
        <f t="shared" si="0"/>
        <v>8.5613482281264641</v>
      </c>
      <c r="Q7" s="152">
        <f t="shared" si="0"/>
        <v>8.1867633124184263</v>
      </c>
      <c r="R7" s="55">
        <f t="shared" si="1"/>
        <v>-4.3753028813548298E-2</v>
      </c>
    </row>
    <row r="8" spans="1:18" ht="26.25" customHeight="1" thickBot="1" x14ac:dyDescent="0.3">
      <c r="A8" s="12" t="s">
        <v>12</v>
      </c>
      <c r="B8" s="162"/>
      <c r="C8" s="162"/>
      <c r="D8" s="163">
        <v>492763.32</v>
      </c>
      <c r="E8" s="145">
        <v>489219.97999999963</v>
      </c>
      <c r="F8" s="243">
        <f>SUM(F6:F7)</f>
        <v>1</v>
      </c>
      <c r="G8" s="244">
        <f>SUM(G6:G7)</f>
        <v>1</v>
      </c>
      <c r="H8" s="57">
        <f t="shared" si="2"/>
        <v>-7.1907543767672777E-3</v>
      </c>
      <c r="I8" s="1"/>
      <c r="J8" s="17">
        <v>277480.46799999994</v>
      </c>
      <c r="K8" s="145">
        <v>272465.37799999997</v>
      </c>
      <c r="L8" s="243">
        <f>SUM(L6:L7)</f>
        <v>1</v>
      </c>
      <c r="M8" s="244">
        <f>SUM(M6:M7)</f>
        <v>1</v>
      </c>
      <c r="N8" s="57">
        <f t="shared" si="3"/>
        <v>-1.8073668522138892E-2</v>
      </c>
      <c r="O8" s="1"/>
      <c r="P8" s="29">
        <f t="shared" si="0"/>
        <v>5.6311104487241446</v>
      </c>
      <c r="Q8" s="146">
        <f t="shared" si="0"/>
        <v>5.569383695244829</v>
      </c>
      <c r="R8" s="57">
        <f t="shared" si="1"/>
        <v>-1.0961737305880966E-2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F5</f>
        <v>2025/2024</v>
      </c>
    </row>
    <row r="6" spans="1:16" ht="19.5" customHeight="1" thickBot="1" x14ac:dyDescent="0.3">
      <c r="A6" s="38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155</v>
      </c>
      <c r="B7" s="39">
        <v>147221.99</v>
      </c>
      <c r="C7" s="147">
        <v>146441.29</v>
      </c>
      <c r="D7" s="247">
        <f>B7/$B$33</f>
        <v>0.29876815912353194</v>
      </c>
      <c r="E7" s="246">
        <f>C7/$C$33</f>
        <v>0.29933628221807296</v>
      </c>
      <c r="F7" s="52">
        <f>(C7-B7)/B7</f>
        <v>-5.3028762890651223E-3</v>
      </c>
      <c r="H7" s="39">
        <v>62594.787000000004</v>
      </c>
      <c r="I7" s="147">
        <v>63110.323000000004</v>
      </c>
      <c r="J7" s="247">
        <f>H7/$H$33</f>
        <v>0.22558267776887284</v>
      </c>
      <c r="K7" s="246">
        <f>I7/$I$33</f>
        <v>0.231626944543391</v>
      </c>
      <c r="L7" s="52">
        <f>(I7-H7)/H7</f>
        <v>8.2360852190454786E-3</v>
      </c>
      <c r="N7" s="27">
        <f t="shared" ref="N7:N33" si="0">(H7/B7)*10</f>
        <v>4.2517280876314745</v>
      </c>
      <c r="O7" s="151">
        <f t="shared" ref="O7:O33" si="1">(I7/C7)*10</f>
        <v>4.3095989525904885</v>
      </c>
      <c r="P7" s="61">
        <f>(O7-N7)/N7</f>
        <v>1.3611139698082713E-2</v>
      </c>
    </row>
    <row r="8" spans="1:16" ht="20.100000000000001" customHeight="1" x14ac:dyDescent="0.25">
      <c r="A8" s="8" t="s">
        <v>158</v>
      </c>
      <c r="B8" s="19">
        <v>50264.93</v>
      </c>
      <c r="C8" s="140">
        <v>54088.079999999994</v>
      </c>
      <c r="D8" s="247">
        <f t="shared" ref="D8:D32" si="2">B8/$B$33</f>
        <v>0.10200623293146081</v>
      </c>
      <c r="E8" s="215">
        <f t="shared" ref="E8:E32" si="3">C8/$C$33</f>
        <v>0.11055983445320446</v>
      </c>
      <c r="F8" s="52">
        <f t="shared" ref="F8:F33" si="4">(C8-B8)/B8</f>
        <v>7.6059988544696949E-2</v>
      </c>
      <c r="H8" s="19">
        <v>31321.369999999995</v>
      </c>
      <c r="I8" s="140">
        <v>34074.048999999999</v>
      </c>
      <c r="J8" s="247">
        <f t="shared" ref="J8:J32" si="5">H8/$H$33</f>
        <v>0.11287774676810769</v>
      </c>
      <c r="K8" s="215">
        <f t="shared" ref="K8:K32" si="6">I8/$I$33</f>
        <v>0.12505827070623274</v>
      </c>
      <c r="L8" s="52">
        <f t="shared" ref="L8:L33" si="7">(I8-H8)/H8</f>
        <v>8.788501269261223E-2</v>
      </c>
      <c r="M8" s="1"/>
      <c r="N8" s="27">
        <f t="shared" si="0"/>
        <v>6.2312570613348104</v>
      </c>
      <c r="O8" s="152">
        <f t="shared" si="1"/>
        <v>6.2997335087509123</v>
      </c>
      <c r="P8" s="52">
        <f t="shared" ref="P8:P71" si="8">(O8-N8)/N8</f>
        <v>1.0989186731037132E-2</v>
      </c>
    </row>
    <row r="9" spans="1:16" ht="20.100000000000001" customHeight="1" x14ac:dyDescent="0.25">
      <c r="A9" s="8" t="s">
        <v>161</v>
      </c>
      <c r="B9" s="19">
        <v>68656.83</v>
      </c>
      <c r="C9" s="140">
        <v>69711.03</v>
      </c>
      <c r="D9" s="247">
        <f t="shared" si="2"/>
        <v>0.13933023667427186</v>
      </c>
      <c r="E9" s="215">
        <f t="shared" si="3"/>
        <v>0.14249424154753451</v>
      </c>
      <c r="F9" s="52">
        <f t="shared" si="4"/>
        <v>1.535462677201958E-2</v>
      </c>
      <c r="H9" s="19">
        <v>31280.660000000003</v>
      </c>
      <c r="I9" s="140">
        <v>31676.405000000002</v>
      </c>
      <c r="J9" s="247">
        <f t="shared" si="5"/>
        <v>0.11273103373892254</v>
      </c>
      <c r="K9" s="215">
        <f t="shared" si="6"/>
        <v>0.11625845908392821</v>
      </c>
      <c r="L9" s="52">
        <f t="shared" si="7"/>
        <v>1.2651427431518354E-2</v>
      </c>
      <c r="N9" s="27">
        <f t="shared" si="0"/>
        <v>4.5560885930795241</v>
      </c>
      <c r="O9" s="152">
        <f t="shared" si="1"/>
        <v>4.5439588254541645</v>
      </c>
      <c r="P9" s="52">
        <f t="shared" si="8"/>
        <v>-2.6623204043450953E-3</v>
      </c>
    </row>
    <row r="10" spans="1:16" ht="20.100000000000001" customHeight="1" x14ac:dyDescent="0.25">
      <c r="A10" s="8" t="s">
        <v>156</v>
      </c>
      <c r="B10" s="19">
        <v>28333.800000000003</v>
      </c>
      <c r="C10" s="140">
        <v>26890.600000000002</v>
      </c>
      <c r="D10" s="247">
        <f t="shared" si="2"/>
        <v>5.7499815530100702E-2</v>
      </c>
      <c r="E10" s="215">
        <f t="shared" si="3"/>
        <v>5.4966275089582406E-2</v>
      </c>
      <c r="F10" s="52">
        <f t="shared" si="4"/>
        <v>-5.0935631648419931E-2</v>
      </c>
      <c r="H10" s="19">
        <v>32072.517</v>
      </c>
      <c r="I10" s="140">
        <v>27365.316999999995</v>
      </c>
      <c r="J10" s="247">
        <f t="shared" si="5"/>
        <v>0.11558477333979418</v>
      </c>
      <c r="K10" s="215">
        <f t="shared" si="6"/>
        <v>0.10043594236035384</v>
      </c>
      <c r="L10" s="52">
        <f t="shared" si="7"/>
        <v>-0.1467674021343571</v>
      </c>
      <c r="N10" s="27">
        <f t="shared" si="0"/>
        <v>11.319525443110347</v>
      </c>
      <c r="O10" s="152">
        <f t="shared" si="1"/>
        <v>10.176536410492883</v>
      </c>
      <c r="P10" s="52">
        <f t="shared" si="8"/>
        <v>-0.10097499567114335</v>
      </c>
    </row>
    <row r="11" spans="1:16" ht="20.25" customHeight="1" x14ac:dyDescent="0.25">
      <c r="A11" s="8" t="s">
        <v>163</v>
      </c>
      <c r="B11" s="19">
        <v>61470.320000000014</v>
      </c>
      <c r="C11" s="140">
        <v>59926.91</v>
      </c>
      <c r="D11" s="247">
        <f t="shared" si="2"/>
        <v>0.12474613573104421</v>
      </c>
      <c r="E11" s="215">
        <f t="shared" si="3"/>
        <v>0.12249481306957252</v>
      </c>
      <c r="F11" s="52">
        <f t="shared" si="4"/>
        <v>-2.5108214826277307E-2</v>
      </c>
      <c r="H11" s="19">
        <v>26208.675999999999</v>
      </c>
      <c r="I11" s="140">
        <v>25736.710999999999</v>
      </c>
      <c r="J11" s="247">
        <f t="shared" si="5"/>
        <v>9.4452327361650587E-2</v>
      </c>
      <c r="K11" s="215">
        <f t="shared" si="6"/>
        <v>9.4458647145987201E-2</v>
      </c>
      <c r="L11" s="52">
        <f t="shared" si="7"/>
        <v>-1.80079680484432E-2</v>
      </c>
      <c r="N11" s="27">
        <f t="shared" si="0"/>
        <v>4.2636309685714977</v>
      </c>
      <c r="O11" s="152">
        <f t="shared" si="1"/>
        <v>4.2946834735847386</v>
      </c>
      <c r="P11" s="52">
        <f t="shared" si="8"/>
        <v>7.2831127370399044E-3</v>
      </c>
    </row>
    <row r="12" spans="1:16" ht="20.100000000000001" customHeight="1" x14ac:dyDescent="0.25">
      <c r="A12" s="8" t="s">
        <v>169</v>
      </c>
      <c r="B12" s="19">
        <v>21844.399999999994</v>
      </c>
      <c r="C12" s="140">
        <v>19791.180000000004</v>
      </c>
      <c r="D12" s="247">
        <f t="shared" si="2"/>
        <v>4.43304099826261E-2</v>
      </c>
      <c r="E12" s="215">
        <f t="shared" si="3"/>
        <v>4.0454561974349462E-2</v>
      </c>
      <c r="F12" s="52">
        <f t="shared" si="4"/>
        <v>-9.3992968449579328E-2</v>
      </c>
      <c r="H12" s="19">
        <v>16887.922999999999</v>
      </c>
      <c r="I12" s="140">
        <v>15096.244999999999</v>
      </c>
      <c r="J12" s="247">
        <f t="shared" si="5"/>
        <v>6.0861663964038026E-2</v>
      </c>
      <c r="K12" s="215">
        <f t="shared" si="6"/>
        <v>5.5406103743573666E-2</v>
      </c>
      <c r="L12" s="52">
        <f t="shared" si="7"/>
        <v>-0.10609226486880595</v>
      </c>
      <c r="N12" s="27">
        <f t="shared" si="0"/>
        <v>7.7310079471168827</v>
      </c>
      <c r="O12" s="152">
        <f t="shared" si="1"/>
        <v>7.6277639837543774</v>
      </c>
      <c r="P12" s="52">
        <f t="shared" si="8"/>
        <v>-1.3354528163563455E-2</v>
      </c>
    </row>
    <row r="13" spans="1:16" ht="20.100000000000001" customHeight="1" x14ac:dyDescent="0.25">
      <c r="A13" s="8" t="s">
        <v>162</v>
      </c>
      <c r="B13" s="19">
        <v>30124.809999999994</v>
      </c>
      <c r="C13" s="140">
        <v>28499.280000000002</v>
      </c>
      <c r="D13" s="247">
        <f t="shared" si="2"/>
        <v>6.1134440769657877E-2</v>
      </c>
      <c r="E13" s="215">
        <f t="shared" si="3"/>
        <v>5.8254529996914689E-2</v>
      </c>
      <c r="F13" s="52">
        <f t="shared" si="4"/>
        <v>-5.3959842402325257E-2</v>
      </c>
      <c r="H13" s="19">
        <v>13305.514999999999</v>
      </c>
      <c r="I13" s="140">
        <v>12830.489</v>
      </c>
      <c r="J13" s="247">
        <f t="shared" si="5"/>
        <v>4.7951176873465576E-2</v>
      </c>
      <c r="K13" s="215">
        <f t="shared" si="6"/>
        <v>4.7090346282455058E-2</v>
      </c>
      <c r="L13" s="52">
        <f t="shared" si="7"/>
        <v>-3.5701436584754505E-2</v>
      </c>
      <c r="N13" s="27">
        <f t="shared" si="0"/>
        <v>4.4167963217029431</v>
      </c>
      <c r="O13" s="152">
        <f t="shared" si="1"/>
        <v>4.5020397006520865</v>
      </c>
      <c r="P13" s="52">
        <f t="shared" si="8"/>
        <v>1.9299821123804246E-2</v>
      </c>
    </row>
    <row r="14" spans="1:16" ht="20.100000000000001" customHeight="1" x14ac:dyDescent="0.25">
      <c r="A14" s="8" t="s">
        <v>160</v>
      </c>
      <c r="B14" s="19">
        <v>9730.25</v>
      </c>
      <c r="C14" s="140">
        <v>9533.4</v>
      </c>
      <c r="D14" s="247">
        <f t="shared" si="2"/>
        <v>1.9746295239670017E-2</v>
      </c>
      <c r="E14" s="215">
        <f t="shared" si="3"/>
        <v>1.9486939188379019E-2</v>
      </c>
      <c r="F14" s="52">
        <f t="shared" si="4"/>
        <v>-2.0230723773798243E-2</v>
      </c>
      <c r="H14" s="19">
        <v>9347.8639999999996</v>
      </c>
      <c r="I14" s="140">
        <v>8663.4209999999985</v>
      </c>
      <c r="J14" s="247">
        <f t="shared" si="5"/>
        <v>3.3688367571875377E-2</v>
      </c>
      <c r="K14" s="215">
        <f t="shared" si="6"/>
        <v>3.1796410478251685E-2</v>
      </c>
      <c r="L14" s="52">
        <f t="shared" si="7"/>
        <v>-7.3219186757531043E-2</v>
      </c>
      <c r="N14" s="27">
        <f t="shared" si="0"/>
        <v>9.6070131805452057</v>
      </c>
      <c r="O14" s="152">
        <f t="shared" si="1"/>
        <v>9.0874409969161043</v>
      </c>
      <c r="P14" s="52">
        <f t="shared" si="8"/>
        <v>-5.4082592983349616E-2</v>
      </c>
    </row>
    <row r="15" spans="1:16" ht="20.100000000000001" customHeight="1" x14ac:dyDescent="0.25">
      <c r="A15" s="8" t="s">
        <v>170</v>
      </c>
      <c r="B15" s="19">
        <v>2267.5299999999997</v>
      </c>
      <c r="C15" s="140">
        <v>2273.87</v>
      </c>
      <c r="D15" s="247">
        <f t="shared" si="2"/>
        <v>4.6016615035388555E-3</v>
      </c>
      <c r="E15" s="215">
        <f t="shared" si="3"/>
        <v>4.6479499876517713E-3</v>
      </c>
      <c r="F15" s="52">
        <f t="shared" si="4"/>
        <v>2.7959938788021089E-3</v>
      </c>
      <c r="H15" s="19">
        <v>7003.4549999999999</v>
      </c>
      <c r="I15" s="140">
        <v>7431.2649999999994</v>
      </c>
      <c r="J15" s="247">
        <f t="shared" si="5"/>
        <v>2.5239452169296482E-2</v>
      </c>
      <c r="K15" s="215">
        <f t="shared" si="6"/>
        <v>2.7274162517631897E-2</v>
      </c>
      <c r="L15" s="52">
        <f t="shared" si="7"/>
        <v>6.1085564196528642E-2</v>
      </c>
      <c r="N15" s="27">
        <f t="shared" si="0"/>
        <v>30.885831719977247</v>
      </c>
      <c r="O15" s="152">
        <f t="shared" si="1"/>
        <v>32.681133925862078</v>
      </c>
      <c r="P15" s="52">
        <f t="shared" si="8"/>
        <v>5.812704744886673E-2</v>
      </c>
    </row>
    <row r="16" spans="1:16" ht="20.100000000000001" customHeight="1" x14ac:dyDescent="0.25">
      <c r="A16" s="8" t="s">
        <v>166</v>
      </c>
      <c r="B16" s="19">
        <v>9715.32</v>
      </c>
      <c r="C16" s="140">
        <v>9590.14</v>
      </c>
      <c r="D16" s="247">
        <f t="shared" si="2"/>
        <v>1.9715996718262213E-2</v>
      </c>
      <c r="E16" s="215">
        <f t="shared" si="3"/>
        <v>1.9602919733572616E-2</v>
      </c>
      <c r="F16" s="52">
        <f t="shared" si="4"/>
        <v>-1.2884804617861305E-2</v>
      </c>
      <c r="H16" s="19">
        <v>5081.2089999999989</v>
      </c>
      <c r="I16" s="140">
        <v>4782.9120000000003</v>
      </c>
      <c r="J16" s="247">
        <f t="shared" si="5"/>
        <v>1.8311951960525024E-2</v>
      </c>
      <c r="K16" s="215">
        <f t="shared" si="6"/>
        <v>1.7554200959800495E-2</v>
      </c>
      <c r="L16" s="52">
        <f t="shared" si="7"/>
        <v>-5.8705910345352594E-2</v>
      </c>
      <c r="N16" s="27">
        <f t="shared" si="0"/>
        <v>5.2300994717621228</v>
      </c>
      <c r="O16" s="152">
        <f t="shared" si="1"/>
        <v>4.9873223957105948</v>
      </c>
      <c r="P16" s="52">
        <f t="shared" si="8"/>
        <v>-4.6419208155085365E-2</v>
      </c>
    </row>
    <row r="17" spans="1:16" ht="20.100000000000001" customHeight="1" x14ac:dyDescent="0.25">
      <c r="A17" s="8" t="s">
        <v>167</v>
      </c>
      <c r="B17" s="19">
        <v>5921.0099999999993</v>
      </c>
      <c r="C17" s="140">
        <v>5016.6299999999992</v>
      </c>
      <c r="D17" s="247">
        <f t="shared" si="2"/>
        <v>1.2015930893557571E-2</v>
      </c>
      <c r="E17" s="215">
        <f t="shared" si="3"/>
        <v>1.0254344068286007E-2</v>
      </c>
      <c r="F17" s="52">
        <f t="shared" si="4"/>
        <v>-0.15274083306733147</v>
      </c>
      <c r="H17" s="19">
        <v>3950.2160000000003</v>
      </c>
      <c r="I17" s="140">
        <v>3436.991</v>
      </c>
      <c r="J17" s="247">
        <f t="shared" si="5"/>
        <v>1.4236014622838253E-2</v>
      </c>
      <c r="K17" s="215">
        <f t="shared" si="6"/>
        <v>1.2614413710941297E-2</v>
      </c>
      <c r="L17" s="52">
        <f t="shared" si="7"/>
        <v>-0.12992327508166651</v>
      </c>
      <c r="N17" s="27">
        <f t="shared" si="0"/>
        <v>6.6715239460835241</v>
      </c>
      <c r="O17" s="152">
        <f t="shared" si="1"/>
        <v>6.8511949256771985</v>
      </c>
      <c r="P17" s="52">
        <f t="shared" si="8"/>
        <v>2.6931025211885676E-2</v>
      </c>
    </row>
    <row r="18" spans="1:16" ht="20.100000000000001" customHeight="1" x14ac:dyDescent="0.25">
      <c r="A18" s="8" t="s">
        <v>174</v>
      </c>
      <c r="B18" s="19">
        <v>4919.6600000000008</v>
      </c>
      <c r="C18" s="140">
        <v>5847.38</v>
      </c>
      <c r="D18" s="247">
        <f t="shared" si="2"/>
        <v>9.9838194125325668E-3</v>
      </c>
      <c r="E18" s="215">
        <f t="shared" si="3"/>
        <v>1.1952455416886285E-2</v>
      </c>
      <c r="F18" s="52">
        <f t="shared" si="4"/>
        <v>0.1885740071468352</v>
      </c>
      <c r="H18" s="19">
        <v>2757.0109999999995</v>
      </c>
      <c r="I18" s="140">
        <v>3249.17</v>
      </c>
      <c r="J18" s="247">
        <f t="shared" si="5"/>
        <v>9.9358741170928137E-3</v>
      </c>
      <c r="K18" s="215">
        <f t="shared" si="6"/>
        <v>1.1925074752066309E-2</v>
      </c>
      <c r="L18" s="52">
        <f t="shared" si="7"/>
        <v>0.1785118013674957</v>
      </c>
      <c r="N18" s="27">
        <f t="shared" si="0"/>
        <v>5.6040681673123736</v>
      </c>
      <c r="O18" s="152">
        <f t="shared" si="1"/>
        <v>5.5566253604178284</v>
      </c>
      <c r="P18" s="52">
        <f t="shared" si="8"/>
        <v>-8.4657797653624935E-3</v>
      </c>
    </row>
    <row r="19" spans="1:16" ht="20.100000000000001" customHeight="1" x14ac:dyDescent="0.25">
      <c r="A19" s="8" t="s">
        <v>157</v>
      </c>
      <c r="B19" s="19">
        <v>5333.3400000000011</v>
      </c>
      <c r="C19" s="140">
        <v>5183.38</v>
      </c>
      <c r="D19" s="247">
        <f t="shared" si="2"/>
        <v>1.0823329950776363E-2</v>
      </c>
      <c r="E19" s="215">
        <f t="shared" si="3"/>
        <v>1.0595192780147696E-2</v>
      </c>
      <c r="F19" s="52">
        <f t="shared" si="4"/>
        <v>-2.8117464853169107E-2</v>
      </c>
      <c r="H19" s="19">
        <v>2870.7900000000004</v>
      </c>
      <c r="I19" s="140">
        <v>3056.424</v>
      </c>
      <c r="J19" s="247">
        <f t="shared" si="5"/>
        <v>1.0345917392643296E-2</v>
      </c>
      <c r="K19" s="215">
        <f t="shared" si="6"/>
        <v>1.1217660102121316E-2</v>
      </c>
      <c r="L19" s="52">
        <f t="shared" si="7"/>
        <v>6.4663037003751422E-2</v>
      </c>
      <c r="N19" s="27">
        <f t="shared" si="0"/>
        <v>5.3827245215943478</v>
      </c>
      <c r="O19" s="152">
        <f t="shared" si="1"/>
        <v>5.8965848538984211</v>
      </c>
      <c r="P19" s="52">
        <f t="shared" si="8"/>
        <v>9.5464727990922593E-2</v>
      </c>
    </row>
    <row r="20" spans="1:16" ht="20.100000000000001" customHeight="1" x14ac:dyDescent="0.25">
      <c r="A20" s="8" t="s">
        <v>164</v>
      </c>
      <c r="B20" s="19">
        <v>7999.62</v>
      </c>
      <c r="C20" s="140">
        <v>7811.61</v>
      </c>
      <c r="D20" s="247">
        <f t="shared" si="2"/>
        <v>1.6234203471151211E-2</v>
      </c>
      <c r="E20" s="215">
        <f t="shared" si="3"/>
        <v>1.5967479496646887E-2</v>
      </c>
      <c r="F20" s="52">
        <f t="shared" si="4"/>
        <v>-2.350236636240224E-2</v>
      </c>
      <c r="H20" s="19">
        <v>3005.0430000000001</v>
      </c>
      <c r="I20" s="140">
        <v>2954.4469999999992</v>
      </c>
      <c r="J20" s="247">
        <f t="shared" si="5"/>
        <v>1.0829746041800684E-2</v>
      </c>
      <c r="K20" s="215">
        <f t="shared" si="6"/>
        <v>1.0843385026335353E-2</v>
      </c>
      <c r="L20" s="52">
        <f t="shared" si="7"/>
        <v>-1.683703028542384E-2</v>
      </c>
      <c r="N20" s="27">
        <f t="shared" si="0"/>
        <v>3.7564821829036883</v>
      </c>
      <c r="O20" s="152">
        <f t="shared" si="1"/>
        <v>3.7821230194543753</v>
      </c>
      <c r="P20" s="52">
        <f t="shared" si="8"/>
        <v>6.8257575311769956E-3</v>
      </c>
    </row>
    <row r="21" spans="1:16" ht="20.100000000000001" customHeight="1" x14ac:dyDescent="0.25">
      <c r="A21" s="8" t="s">
        <v>191</v>
      </c>
      <c r="B21" s="19">
        <v>2367.12</v>
      </c>
      <c r="C21" s="140">
        <v>2691.64</v>
      </c>
      <c r="D21" s="247">
        <f t="shared" si="2"/>
        <v>4.803766643994521E-3</v>
      </c>
      <c r="E21" s="215">
        <f t="shared" si="3"/>
        <v>5.5019012101672543E-3</v>
      </c>
      <c r="F21" s="52">
        <f t="shared" si="4"/>
        <v>0.1370948663354625</v>
      </c>
      <c r="H21" s="19">
        <v>2502.3680000000004</v>
      </c>
      <c r="I21" s="140">
        <v>2811.5909999999994</v>
      </c>
      <c r="J21" s="247">
        <f t="shared" si="5"/>
        <v>9.0181770920178834E-3</v>
      </c>
      <c r="K21" s="215">
        <f t="shared" si="6"/>
        <v>1.0319076209381738E-2</v>
      </c>
      <c r="L21" s="52">
        <f t="shared" si="7"/>
        <v>0.12357215245719215</v>
      </c>
      <c r="N21" s="27">
        <f t="shared" si="0"/>
        <v>10.571360978742101</v>
      </c>
      <c r="O21" s="152">
        <f t="shared" si="1"/>
        <v>10.445642805129955</v>
      </c>
      <c r="P21" s="52">
        <f t="shared" si="8"/>
        <v>-1.1892335704452063E-2</v>
      </c>
    </row>
    <row r="22" spans="1:16" ht="20.100000000000001" customHeight="1" x14ac:dyDescent="0.25">
      <c r="A22" s="8" t="s">
        <v>195</v>
      </c>
      <c r="B22" s="19">
        <v>972.21</v>
      </c>
      <c r="C22" s="140">
        <v>1501.6100000000001</v>
      </c>
      <c r="D22" s="247">
        <f t="shared" si="2"/>
        <v>1.9729755859263214E-3</v>
      </c>
      <c r="E22" s="215">
        <f t="shared" si="3"/>
        <v>3.0693963071581833E-3</v>
      </c>
      <c r="F22" s="52">
        <f t="shared" si="4"/>
        <v>0.54453255983789517</v>
      </c>
      <c r="H22" s="19">
        <v>1424.213</v>
      </c>
      <c r="I22" s="140">
        <v>2177.3229999999999</v>
      </c>
      <c r="J22" s="247">
        <f t="shared" si="5"/>
        <v>5.1326603644044622E-3</v>
      </c>
      <c r="K22" s="215">
        <f t="shared" si="6"/>
        <v>7.9911914533229312E-3</v>
      </c>
      <c r="L22" s="52">
        <f t="shared" si="7"/>
        <v>0.52879028628442515</v>
      </c>
      <c r="N22" s="27">
        <f t="shared" si="0"/>
        <v>14.649232161775746</v>
      </c>
      <c r="O22" s="152">
        <f t="shared" si="1"/>
        <v>14.49992341553399</v>
      </c>
      <c r="P22" s="52">
        <f t="shared" si="8"/>
        <v>-1.019225749123885E-2</v>
      </c>
    </row>
    <row r="23" spans="1:16" ht="20.100000000000001" customHeight="1" x14ac:dyDescent="0.25">
      <c r="A23" s="8" t="s">
        <v>177</v>
      </c>
      <c r="B23" s="19">
        <v>3009.6900000000005</v>
      </c>
      <c r="C23" s="140">
        <v>2677.75</v>
      </c>
      <c r="D23" s="247">
        <f t="shared" si="2"/>
        <v>6.1077801001908957E-3</v>
      </c>
      <c r="E23" s="215">
        <f t="shared" si="3"/>
        <v>5.4735090745884913E-3</v>
      </c>
      <c r="F23" s="52">
        <f t="shared" si="4"/>
        <v>-0.11029042858234583</v>
      </c>
      <c r="H23" s="19">
        <v>2157.3969999999999</v>
      </c>
      <c r="I23" s="140">
        <v>1982.3100000000002</v>
      </c>
      <c r="J23" s="247">
        <f t="shared" si="5"/>
        <v>7.7749508480719478E-3</v>
      </c>
      <c r="K23" s="215">
        <f t="shared" si="6"/>
        <v>7.2754564801991179E-3</v>
      </c>
      <c r="L23" s="52">
        <f t="shared" si="7"/>
        <v>-8.1156597510796472E-2</v>
      </c>
      <c r="N23" s="27">
        <f t="shared" si="0"/>
        <v>7.1681701437689584</v>
      </c>
      <c r="O23" s="152">
        <f t="shared" si="1"/>
        <v>7.4028942208944084</v>
      </c>
      <c r="P23" s="52">
        <f t="shared" si="8"/>
        <v>3.27453272477757E-2</v>
      </c>
    </row>
    <row r="24" spans="1:16" ht="20.100000000000001" customHeight="1" x14ac:dyDescent="0.25">
      <c r="A24" s="8" t="s">
        <v>171</v>
      </c>
      <c r="B24" s="19">
        <v>2014.8300000000002</v>
      </c>
      <c r="C24" s="140">
        <v>1821.7200000000003</v>
      </c>
      <c r="D24" s="247">
        <f t="shared" si="2"/>
        <v>4.0888392423364603E-3</v>
      </c>
      <c r="E24" s="215">
        <f t="shared" si="3"/>
        <v>3.7237236304208188E-3</v>
      </c>
      <c r="F24" s="52">
        <f t="shared" si="4"/>
        <v>-9.5844314408659731E-2</v>
      </c>
      <c r="H24" s="19">
        <v>2262.2929999999997</v>
      </c>
      <c r="I24" s="140">
        <v>1974.644</v>
      </c>
      <c r="J24" s="247">
        <f t="shared" si="5"/>
        <v>8.1529810595533537E-3</v>
      </c>
      <c r="K24" s="215">
        <f t="shared" si="6"/>
        <v>7.2473207953782735E-3</v>
      </c>
      <c r="L24" s="52">
        <f t="shared" si="7"/>
        <v>-0.12714931266639631</v>
      </c>
      <c r="N24" s="27">
        <f t="shared" si="0"/>
        <v>11.228207838874741</v>
      </c>
      <c r="O24" s="152">
        <f t="shared" si="1"/>
        <v>10.839448433348702</v>
      </c>
      <c r="P24" s="52">
        <f t="shared" si="8"/>
        <v>-3.4623460048545024E-2</v>
      </c>
    </row>
    <row r="25" spans="1:16" ht="20.100000000000001" customHeight="1" x14ac:dyDescent="0.25">
      <c r="A25" s="8" t="s">
        <v>168</v>
      </c>
      <c r="B25" s="19">
        <v>2902.5099999999998</v>
      </c>
      <c r="C25" s="140">
        <v>2863.6</v>
      </c>
      <c r="D25" s="247">
        <f t="shared" si="2"/>
        <v>5.8902720275526956E-3</v>
      </c>
      <c r="E25" s="215">
        <f t="shared" si="3"/>
        <v>5.8533995279587726E-3</v>
      </c>
      <c r="F25" s="52">
        <f t="shared" si="4"/>
        <v>-1.3405638567997993E-2</v>
      </c>
      <c r="H25" s="19">
        <v>1732.4659999999999</v>
      </c>
      <c r="I25" s="140">
        <v>1829.0509999999999</v>
      </c>
      <c r="J25" s="247">
        <f t="shared" si="5"/>
        <v>6.2435601773599457E-3</v>
      </c>
      <c r="K25" s="215">
        <f t="shared" si="6"/>
        <v>6.7129666654381377E-3</v>
      </c>
      <c r="L25" s="52">
        <f t="shared" si="7"/>
        <v>5.5750011832844074E-2</v>
      </c>
      <c r="N25" s="27">
        <f t="shared" si="0"/>
        <v>5.9688545431368025</v>
      </c>
      <c r="O25" s="152">
        <f t="shared" si="1"/>
        <v>6.3872433300740328</v>
      </c>
      <c r="P25" s="52">
        <f t="shared" si="8"/>
        <v>7.0095322965829057E-2</v>
      </c>
    </row>
    <row r="26" spans="1:16" ht="20.100000000000001" customHeight="1" x14ac:dyDescent="0.25">
      <c r="A26" s="8" t="s">
        <v>165</v>
      </c>
      <c r="B26" s="19">
        <v>3029.6600000000003</v>
      </c>
      <c r="C26" s="140">
        <v>3178.0200000000004</v>
      </c>
      <c r="D26" s="247">
        <f t="shared" si="2"/>
        <v>6.1483066556171388E-3</v>
      </c>
      <c r="E26" s="215">
        <f t="shared" si="3"/>
        <v>6.4960960915782726E-3</v>
      </c>
      <c r="F26" s="52">
        <f t="shared" si="4"/>
        <v>4.8969191262385914E-2</v>
      </c>
      <c r="H26" s="19">
        <v>2406.1569999999997</v>
      </c>
      <c r="I26" s="140">
        <v>1560.0210000000002</v>
      </c>
      <c r="J26" s="247">
        <f t="shared" si="5"/>
        <v>8.6714463808674307E-3</v>
      </c>
      <c r="K26" s="215">
        <f t="shared" si="6"/>
        <v>5.7255751591308666E-3</v>
      </c>
      <c r="L26" s="52">
        <f t="shared" si="7"/>
        <v>-0.35165452628402871</v>
      </c>
      <c r="N26" s="27">
        <f t="shared" si="0"/>
        <v>7.942003393120018</v>
      </c>
      <c r="O26" s="152">
        <f t="shared" si="1"/>
        <v>4.908782827043253</v>
      </c>
      <c r="P26" s="52">
        <f t="shared" si="8"/>
        <v>-0.38192133847542509</v>
      </c>
    </row>
    <row r="27" spans="1:16" ht="20.100000000000001" customHeight="1" x14ac:dyDescent="0.25">
      <c r="A27" s="8" t="s">
        <v>182</v>
      </c>
      <c r="B27" s="19">
        <v>2433.4600000000005</v>
      </c>
      <c r="C27" s="140">
        <v>2924.3900000000008</v>
      </c>
      <c r="D27" s="247">
        <f t="shared" si="2"/>
        <v>4.9383951711340825E-3</v>
      </c>
      <c r="E27" s="215">
        <f t="shared" si="3"/>
        <v>5.9776585576083808E-3</v>
      </c>
      <c r="F27" s="52">
        <f t="shared" si="4"/>
        <v>0.2017415531794236</v>
      </c>
      <c r="H27" s="19">
        <v>1384.1279999999999</v>
      </c>
      <c r="I27" s="140">
        <v>1549.7060000000001</v>
      </c>
      <c r="J27" s="247">
        <f t="shared" si="5"/>
        <v>4.9881997460087917E-3</v>
      </c>
      <c r="K27" s="215">
        <f t="shared" si="6"/>
        <v>5.6877171381385623E-3</v>
      </c>
      <c r="L27" s="52">
        <f t="shared" si="7"/>
        <v>0.11962621954038948</v>
      </c>
      <c r="N27" s="27">
        <f t="shared" ref="N27" si="9">(H27/B27)*10</f>
        <v>5.6879011777469106</v>
      </c>
      <c r="O27" s="152">
        <f t="shared" ref="O27" si="10">(I27/C27)*10</f>
        <v>5.2992453126976899</v>
      </c>
      <c r="P27" s="52">
        <f t="shared" ref="P27" si="11">(O27-N27)/N27</f>
        <v>-6.8330277356044869E-2</v>
      </c>
    </row>
    <row r="28" spans="1:16" ht="20.100000000000001" customHeight="1" x14ac:dyDescent="0.25">
      <c r="A28" s="8" t="s">
        <v>172</v>
      </c>
      <c r="B28" s="19">
        <v>2227.8399999999997</v>
      </c>
      <c r="C28" s="140">
        <v>2125.0500000000002</v>
      </c>
      <c r="D28" s="247">
        <f t="shared" si="2"/>
        <v>4.5211157356436311E-3</v>
      </c>
      <c r="E28" s="215">
        <f t="shared" si="3"/>
        <v>4.3437514551224994E-3</v>
      </c>
      <c r="F28" s="52">
        <f t="shared" si="4"/>
        <v>-4.6138860959494182E-2</v>
      </c>
      <c r="H28" s="19">
        <v>1375.058</v>
      </c>
      <c r="I28" s="140">
        <v>1292.3120000000001</v>
      </c>
      <c r="J28" s="247">
        <f t="shared" si="5"/>
        <v>4.9555127606315001E-3</v>
      </c>
      <c r="K28" s="215">
        <f t="shared" si="6"/>
        <v>4.7430319752405437E-3</v>
      </c>
      <c r="L28" s="52">
        <f t="shared" si="7"/>
        <v>-6.0176370742179505E-2</v>
      </c>
      <c r="N28" s="27">
        <f t="shared" si="0"/>
        <v>6.1721577851192198</v>
      </c>
      <c r="O28" s="152">
        <f t="shared" si="1"/>
        <v>6.0813251452906991</v>
      </c>
      <c r="P28" s="52">
        <f t="shared" si="8"/>
        <v>-1.4716512926405386E-2</v>
      </c>
    </row>
    <row r="29" spans="1:16" ht="20.100000000000001" customHeight="1" x14ac:dyDescent="0.25">
      <c r="A29" s="8" t="s">
        <v>185</v>
      </c>
      <c r="B29" s="19">
        <v>2530.1999999999998</v>
      </c>
      <c r="C29" s="140">
        <v>1588.4</v>
      </c>
      <c r="D29" s="247">
        <f t="shared" si="2"/>
        <v>5.1347166018769373E-3</v>
      </c>
      <c r="E29" s="215">
        <f t="shared" si="3"/>
        <v>3.246801162945144E-3</v>
      </c>
      <c r="F29" s="52">
        <f>(C29-B29)/B29</f>
        <v>-0.37222353964113503</v>
      </c>
      <c r="H29" s="19">
        <v>1399.806</v>
      </c>
      <c r="I29" s="140">
        <v>1014.5179999999998</v>
      </c>
      <c r="J29" s="247">
        <f t="shared" si="5"/>
        <v>5.0447010201813578E-3</v>
      </c>
      <c r="K29" s="215">
        <f t="shared" si="6"/>
        <v>3.7234749143063629E-3</v>
      </c>
      <c r="L29" s="52">
        <f>(I29-H29)/H29</f>
        <v>-0.27524385521993777</v>
      </c>
      <c r="N29" s="27">
        <f t="shared" si="0"/>
        <v>5.5323926962295475</v>
      </c>
      <c r="O29" s="152">
        <f t="shared" si="1"/>
        <v>6.3870435658524283</v>
      </c>
      <c r="P29" s="52">
        <f>(O29-N29)/N29</f>
        <v>0.15448123742288664</v>
      </c>
    </row>
    <row r="30" spans="1:16" ht="20.100000000000001" customHeight="1" x14ac:dyDescent="0.25">
      <c r="A30" s="8" t="s">
        <v>175</v>
      </c>
      <c r="B30" s="19">
        <v>1227.5500000000002</v>
      </c>
      <c r="C30" s="140">
        <v>1258.7900000000002</v>
      </c>
      <c r="D30" s="247">
        <f t="shared" si="2"/>
        <v>2.4911553887574248E-3</v>
      </c>
      <c r="E30" s="215">
        <f t="shared" si="3"/>
        <v>2.573055172440014E-3</v>
      </c>
      <c r="F30" s="52">
        <f>(C30-B30)/B30</f>
        <v>2.5449065211193032E-2</v>
      </c>
      <c r="H30" s="19">
        <v>853.93700000000013</v>
      </c>
      <c r="I30" s="140">
        <v>865.69099999999992</v>
      </c>
      <c r="J30" s="247">
        <f t="shared" si="5"/>
        <v>3.0774670597715748E-3</v>
      </c>
      <c r="K30" s="215">
        <f t="shared" si="6"/>
        <v>3.1772513864128482E-3</v>
      </c>
      <c r="L30" s="52">
        <f t="shared" ref="L30:L31" si="12">(I30-H30)/H30</f>
        <v>1.3764481454720652E-2</v>
      </c>
      <c r="N30" s="27">
        <f t="shared" ref="N30:N31" si="13">(H30/B30)*10</f>
        <v>6.9564335464950506</v>
      </c>
      <c r="O30" s="152">
        <f t="shared" ref="O30:O31" si="14">(I30/C30)*10</f>
        <v>6.8771677563374336</v>
      </c>
      <c r="P30" s="52">
        <f t="shared" ref="P30:P31" si="15">(O30-N30)/N30</f>
        <v>-1.1394601792401874E-2</v>
      </c>
    </row>
    <row r="31" spans="1:16" ht="20.100000000000001" customHeight="1" x14ac:dyDescent="0.25">
      <c r="A31" s="8" t="s">
        <v>198</v>
      </c>
      <c r="B31" s="19">
        <v>711.70000000000016</v>
      </c>
      <c r="C31" s="140">
        <v>1072.48</v>
      </c>
      <c r="D31" s="247">
        <f t="shared" si="2"/>
        <v>1.4443039307389998E-3</v>
      </c>
      <c r="E31" s="215">
        <f t="shared" si="3"/>
        <v>2.1922244467611485E-3</v>
      </c>
      <c r="F31" s="52">
        <f t="shared" si="4"/>
        <v>0.50692707601517462</v>
      </c>
      <c r="H31" s="19">
        <v>587.798</v>
      </c>
      <c r="I31" s="140">
        <v>785.98199999999997</v>
      </c>
      <c r="J31" s="247">
        <f t="shared" si="5"/>
        <v>2.1183400915988086E-3</v>
      </c>
      <c r="K31" s="215">
        <f t="shared" si="6"/>
        <v>2.8847041256008709E-3</v>
      </c>
      <c r="L31" s="52">
        <f t="shared" si="12"/>
        <v>0.33716344730672776</v>
      </c>
      <c r="N31" s="27">
        <f t="shared" si="13"/>
        <v>8.2590698327947152</v>
      </c>
      <c r="O31" s="152">
        <f t="shared" si="14"/>
        <v>7.3286401611218857</v>
      </c>
      <c r="P31" s="52">
        <f t="shared" si="15"/>
        <v>-0.1126555036474355</v>
      </c>
    </row>
    <row r="32" spans="1:16" ht="20.100000000000001" customHeight="1" thickBot="1" x14ac:dyDescent="0.3">
      <c r="A32" s="8" t="s">
        <v>17</v>
      </c>
      <c r="B32" s="19">
        <f>B33-SUM(B7:B31)</f>
        <v>15532.740000000224</v>
      </c>
      <c r="C32" s="140">
        <f>C33-SUM(C7:C31)</f>
        <v>14911.749999999942</v>
      </c>
      <c r="D32" s="247">
        <f t="shared" si="2"/>
        <v>3.1521704984048347E-2</v>
      </c>
      <c r="E32" s="215">
        <f t="shared" si="3"/>
        <v>3.0480664342449674E-2</v>
      </c>
      <c r="F32" s="52">
        <f t="shared" si="4"/>
        <v>-3.997942410677529E-2</v>
      </c>
      <c r="H32" s="19">
        <f>H33-SUM(H7:H31)</f>
        <v>11707.810999999871</v>
      </c>
      <c r="I32" s="140">
        <f>I33-SUM(I7:I31)</f>
        <v>11158.059999999736</v>
      </c>
      <c r="J32" s="247">
        <f t="shared" si="5"/>
        <v>4.2193279708609532E-2</v>
      </c>
      <c r="K32" s="215">
        <f t="shared" si="6"/>
        <v>4.0952212284379653E-2</v>
      </c>
      <c r="L32" s="52">
        <f t="shared" si="7"/>
        <v>-4.6955916866111086E-2</v>
      </c>
      <c r="N32" s="27">
        <f t="shared" si="0"/>
        <v>7.5375052952664507</v>
      </c>
      <c r="O32" s="152">
        <f t="shared" si="1"/>
        <v>7.4827300618638182</v>
      </c>
      <c r="P32" s="52">
        <f t="shared" si="8"/>
        <v>-7.2670242018975945E-3</v>
      </c>
    </row>
    <row r="33" spans="1:16" ht="26.25" customHeight="1" thickBot="1" x14ac:dyDescent="0.3">
      <c r="A33" s="12" t="s">
        <v>18</v>
      </c>
      <c r="B33" s="17">
        <v>492763.32000000036</v>
      </c>
      <c r="C33" s="145">
        <v>489219.98</v>
      </c>
      <c r="D33" s="243">
        <f>SUM(D7:D32)</f>
        <v>0.99999999999999967</v>
      </c>
      <c r="E33" s="244">
        <f>SUM(E7:E32)</f>
        <v>1</v>
      </c>
      <c r="F33" s="57">
        <f t="shared" si="4"/>
        <v>-7.1907543767672734E-3</v>
      </c>
      <c r="G33" s="1"/>
      <c r="H33" s="17">
        <v>277480.46799999988</v>
      </c>
      <c r="I33" s="145">
        <v>272465.37799999974</v>
      </c>
      <c r="J33" s="243">
        <f>SUM(J7:J32)</f>
        <v>1.0000000000000002</v>
      </c>
      <c r="K33" s="244">
        <f>SUM(K7:K32)</f>
        <v>0.99999999999999978</v>
      </c>
      <c r="L33" s="57">
        <f t="shared" si="7"/>
        <v>-1.8073668522139527E-2</v>
      </c>
      <c r="N33" s="29">
        <f t="shared" si="0"/>
        <v>5.6311104487241392</v>
      </c>
      <c r="O33" s="146">
        <f t="shared" si="1"/>
        <v>5.5693836952448201</v>
      </c>
      <c r="P33" s="57">
        <f t="shared" si="8"/>
        <v>-1.0961737305881606E-2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L5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322">
        <f>B6</f>
        <v>2024</v>
      </c>
      <c r="I38" s="134">
        <f>C6</f>
        <v>2025</v>
      </c>
      <c r="J38" s="176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155</v>
      </c>
      <c r="B39" s="39">
        <v>147221.99</v>
      </c>
      <c r="C39" s="147">
        <v>146441.29</v>
      </c>
      <c r="D39" s="247">
        <f t="shared" ref="D39:D61" si="16">B39/$B$62</f>
        <v>0.39811006548013511</v>
      </c>
      <c r="E39" s="246">
        <f t="shared" ref="E39:E61" si="17">C39/$C$62</f>
        <v>0.40206308381206246</v>
      </c>
      <c r="F39" s="52">
        <f>(C39-B39)/B39</f>
        <v>-5.3028762890651223E-3</v>
      </c>
      <c r="H39" s="323">
        <v>62594.787000000004</v>
      </c>
      <c r="I39" s="320">
        <v>63110.323000000004</v>
      </c>
      <c r="J39" s="326">
        <f>H39/$H$62</f>
        <v>0.36348109212773344</v>
      </c>
      <c r="K39" s="246">
        <f t="shared" ref="K39:K61" si="18">I39/$I$62</f>
        <v>0.37094334589115019</v>
      </c>
      <c r="L39" s="52">
        <f>(I39-H39)/H39</f>
        <v>8.2360852190454786E-3</v>
      </c>
      <c r="N39" s="27">
        <f t="shared" ref="N39:N62" si="19">(H39/B39)*10</f>
        <v>4.2517280876314745</v>
      </c>
      <c r="O39" s="151">
        <f t="shared" ref="O39:O62" si="20">(I39/C39)*10</f>
        <v>4.3095989525904885</v>
      </c>
      <c r="P39" s="61">
        <f t="shared" si="8"/>
        <v>1.3611139698082713E-2</v>
      </c>
    </row>
    <row r="40" spans="1:16" ht="20.100000000000001" customHeight="1" x14ac:dyDescent="0.25">
      <c r="A40" s="38" t="s">
        <v>161</v>
      </c>
      <c r="B40" s="19">
        <v>68656.83</v>
      </c>
      <c r="C40" s="140">
        <v>69711.03</v>
      </c>
      <c r="D40" s="247">
        <f t="shared" si="16"/>
        <v>0.18565823683648419</v>
      </c>
      <c r="E40" s="215">
        <f t="shared" si="17"/>
        <v>0.19139568968229656</v>
      </c>
      <c r="F40" s="52">
        <f t="shared" ref="F40:F62" si="21">(C40-B40)/B40</f>
        <v>1.535462677201958E-2</v>
      </c>
      <c r="H40" s="324">
        <v>31280.660000000003</v>
      </c>
      <c r="I40" s="320">
        <v>31676.405000000002</v>
      </c>
      <c r="J40" s="326">
        <f t="shared" ref="J40:J61" si="22">H40/$H$62</f>
        <v>0.18164337645683348</v>
      </c>
      <c r="K40" s="215">
        <f t="shared" si="18"/>
        <v>0.18618430548205497</v>
      </c>
      <c r="L40" s="52">
        <f t="shared" ref="L40:L62" si="23">(I40-H40)/H40</f>
        <v>1.2651427431518354E-2</v>
      </c>
      <c r="N40" s="27">
        <f t="shared" si="19"/>
        <v>4.5560885930795241</v>
      </c>
      <c r="O40" s="152">
        <f t="shared" si="20"/>
        <v>4.5439588254541645</v>
      </c>
      <c r="P40" s="52">
        <f t="shared" si="8"/>
        <v>-2.6623204043450953E-3</v>
      </c>
    </row>
    <row r="41" spans="1:16" ht="20.100000000000001" customHeight="1" x14ac:dyDescent="0.25">
      <c r="A41" s="38" t="s">
        <v>163</v>
      </c>
      <c r="B41" s="19">
        <v>61470.320000000014</v>
      </c>
      <c r="C41" s="140">
        <v>59926.91</v>
      </c>
      <c r="D41" s="247">
        <f t="shared" si="16"/>
        <v>0.16622484942830121</v>
      </c>
      <c r="E41" s="215">
        <f t="shared" si="17"/>
        <v>0.16453281883769205</v>
      </c>
      <c r="F41" s="52">
        <f t="shared" si="21"/>
        <v>-2.5108214826277307E-2</v>
      </c>
      <c r="H41" s="324">
        <v>26208.675999999999</v>
      </c>
      <c r="I41" s="320">
        <v>25736.710999999999</v>
      </c>
      <c r="J41" s="326">
        <f t="shared" si="22"/>
        <v>0.1521909192805771</v>
      </c>
      <c r="K41" s="215">
        <f t="shared" si="18"/>
        <v>0.1512725848443775</v>
      </c>
      <c r="L41" s="52">
        <f t="shared" si="23"/>
        <v>-1.80079680484432E-2</v>
      </c>
      <c r="N41" s="27">
        <f t="shared" si="19"/>
        <v>4.2636309685714977</v>
      </c>
      <c r="O41" s="152">
        <f t="shared" si="20"/>
        <v>4.2946834735847386</v>
      </c>
      <c r="P41" s="52">
        <f t="shared" si="8"/>
        <v>7.2831127370399044E-3</v>
      </c>
    </row>
    <row r="42" spans="1:16" ht="20.100000000000001" customHeight="1" x14ac:dyDescent="0.25">
      <c r="A42" s="38" t="s">
        <v>169</v>
      </c>
      <c r="B42" s="19">
        <v>21844.399999999994</v>
      </c>
      <c r="C42" s="140">
        <v>19791.180000000004</v>
      </c>
      <c r="D42" s="247">
        <f t="shared" si="16"/>
        <v>5.907049289562151E-2</v>
      </c>
      <c r="E42" s="215">
        <f t="shared" si="17"/>
        <v>5.4337836433150891E-2</v>
      </c>
      <c r="F42" s="52">
        <f t="shared" si="21"/>
        <v>-9.3992968449579328E-2</v>
      </c>
      <c r="H42" s="324">
        <v>16887.922999999999</v>
      </c>
      <c r="I42" s="320">
        <v>15096.244999999999</v>
      </c>
      <c r="J42" s="326">
        <f t="shared" si="22"/>
        <v>9.8066324529693952E-2</v>
      </c>
      <c r="K42" s="215">
        <f t="shared" si="18"/>
        <v>8.8731151489947938E-2</v>
      </c>
      <c r="L42" s="52">
        <f t="shared" si="23"/>
        <v>-0.10609226486880595</v>
      </c>
      <c r="N42" s="27">
        <f t="shared" si="19"/>
        <v>7.7310079471168827</v>
      </c>
      <c r="O42" s="152">
        <f t="shared" si="20"/>
        <v>7.6277639837543774</v>
      </c>
      <c r="P42" s="52">
        <f t="shared" si="8"/>
        <v>-1.3354528163563455E-2</v>
      </c>
    </row>
    <row r="43" spans="1:16" ht="20.100000000000001" customHeight="1" x14ac:dyDescent="0.25">
      <c r="A43" s="38" t="s">
        <v>162</v>
      </c>
      <c r="B43" s="19">
        <v>30124.809999999994</v>
      </c>
      <c r="C43" s="140">
        <v>28499.280000000002</v>
      </c>
      <c r="D43" s="247">
        <f t="shared" si="16"/>
        <v>8.1461947917404368E-2</v>
      </c>
      <c r="E43" s="215">
        <f t="shared" si="17"/>
        <v>7.8246431749019935E-2</v>
      </c>
      <c r="F43" s="52">
        <f t="shared" si="21"/>
        <v>-5.3959842402325257E-2</v>
      </c>
      <c r="H43" s="324">
        <v>13305.514999999999</v>
      </c>
      <c r="I43" s="320">
        <v>12830.489</v>
      </c>
      <c r="J43" s="326">
        <f t="shared" si="22"/>
        <v>7.7263672508733658E-2</v>
      </c>
      <c r="K43" s="215">
        <f t="shared" si="18"/>
        <v>7.5413724614903296E-2</v>
      </c>
      <c r="L43" s="52">
        <f t="shared" si="23"/>
        <v>-3.5701436584754505E-2</v>
      </c>
      <c r="N43" s="27">
        <f t="shared" si="19"/>
        <v>4.4167963217029431</v>
      </c>
      <c r="O43" s="152">
        <f t="shared" si="20"/>
        <v>4.5020397006520865</v>
      </c>
      <c r="P43" s="52">
        <f t="shared" si="8"/>
        <v>1.9299821123804246E-2</v>
      </c>
    </row>
    <row r="44" spans="1:16" ht="20.100000000000001" customHeight="1" x14ac:dyDescent="0.25">
      <c r="A44" s="38" t="s">
        <v>166</v>
      </c>
      <c r="B44" s="19">
        <v>9715.32</v>
      </c>
      <c r="C44" s="140">
        <v>9590.14</v>
      </c>
      <c r="D44" s="247">
        <f t="shared" si="16"/>
        <v>2.6271664181148933E-2</v>
      </c>
      <c r="E44" s="215">
        <f t="shared" si="17"/>
        <v>2.6330287465983208E-2</v>
      </c>
      <c r="F44" s="52">
        <f t="shared" si="21"/>
        <v>-1.2884804617861305E-2</v>
      </c>
      <c r="H44" s="324">
        <v>5081.2089999999989</v>
      </c>
      <c r="I44" s="320">
        <v>4782.9120000000003</v>
      </c>
      <c r="J44" s="326">
        <f t="shared" si="22"/>
        <v>2.9506025743793456E-2</v>
      </c>
      <c r="K44" s="215">
        <f t="shared" si="18"/>
        <v>2.8112506734958922E-2</v>
      </c>
      <c r="L44" s="52">
        <f t="shared" si="23"/>
        <v>-5.8705910345352594E-2</v>
      </c>
      <c r="N44" s="27">
        <f t="shared" si="19"/>
        <v>5.2300994717621228</v>
      </c>
      <c r="O44" s="152">
        <f t="shared" si="20"/>
        <v>4.9873223957105948</v>
      </c>
      <c r="P44" s="52">
        <f t="shared" si="8"/>
        <v>-4.6419208155085365E-2</v>
      </c>
    </row>
    <row r="45" spans="1:16" ht="20.100000000000001" customHeight="1" x14ac:dyDescent="0.25">
      <c r="A45" s="38" t="s">
        <v>174</v>
      </c>
      <c r="B45" s="19">
        <v>4919.6600000000008</v>
      </c>
      <c r="C45" s="140">
        <v>5847.38</v>
      </c>
      <c r="D45" s="247">
        <f t="shared" si="16"/>
        <v>1.3303489273171772E-2</v>
      </c>
      <c r="E45" s="215">
        <f t="shared" si="17"/>
        <v>1.6054322076929108E-2</v>
      </c>
      <c r="F45" s="52">
        <f t="shared" si="21"/>
        <v>0.1885740071468352</v>
      </c>
      <c r="H45" s="324">
        <v>2757.0109999999995</v>
      </c>
      <c r="I45" s="320">
        <v>3249.17</v>
      </c>
      <c r="J45" s="326">
        <f t="shared" si="22"/>
        <v>1.6009661783627033E-2</v>
      </c>
      <c r="K45" s="215">
        <f t="shared" si="18"/>
        <v>1.9097636232493193E-2</v>
      </c>
      <c r="L45" s="52">
        <f t="shared" si="23"/>
        <v>0.1785118013674957</v>
      </c>
      <c r="N45" s="27">
        <f t="shared" si="19"/>
        <v>5.6040681673123736</v>
      </c>
      <c r="O45" s="152">
        <f t="shared" si="20"/>
        <v>5.5566253604178284</v>
      </c>
      <c r="P45" s="52">
        <f t="shared" si="8"/>
        <v>-8.4657797653624935E-3</v>
      </c>
    </row>
    <row r="46" spans="1:16" ht="20.100000000000001" customHeight="1" x14ac:dyDescent="0.25">
      <c r="A46" s="38" t="s">
        <v>164</v>
      </c>
      <c r="B46" s="19">
        <v>7999.62</v>
      </c>
      <c r="C46" s="140">
        <v>7811.61</v>
      </c>
      <c r="D46" s="247">
        <f t="shared" si="16"/>
        <v>2.163215727498452E-2</v>
      </c>
      <c r="E46" s="215">
        <f t="shared" si="17"/>
        <v>2.1447229849840471E-2</v>
      </c>
      <c r="F46" s="52">
        <f t="shared" si="21"/>
        <v>-2.350236636240224E-2</v>
      </c>
      <c r="H46" s="324">
        <v>3005.0430000000001</v>
      </c>
      <c r="I46" s="320">
        <v>2954.4469999999992</v>
      </c>
      <c r="J46" s="326">
        <f t="shared" si="22"/>
        <v>1.7449956520034175E-2</v>
      </c>
      <c r="K46" s="215">
        <f t="shared" si="18"/>
        <v>1.7365343787545989E-2</v>
      </c>
      <c r="L46" s="52">
        <f t="shared" si="23"/>
        <v>-1.683703028542384E-2</v>
      </c>
      <c r="N46" s="27">
        <f t="shared" si="19"/>
        <v>3.7564821829036883</v>
      </c>
      <c r="O46" s="152">
        <f t="shared" si="20"/>
        <v>3.7821230194543753</v>
      </c>
      <c r="P46" s="52">
        <f t="shared" si="8"/>
        <v>6.8257575311769956E-3</v>
      </c>
    </row>
    <row r="47" spans="1:16" ht="20.100000000000001" customHeight="1" x14ac:dyDescent="0.25">
      <c r="A47" s="38" t="s">
        <v>177</v>
      </c>
      <c r="B47" s="19">
        <v>3009.6900000000005</v>
      </c>
      <c r="C47" s="140">
        <v>2677.75</v>
      </c>
      <c r="D47" s="247">
        <f t="shared" si="16"/>
        <v>8.1386475143754543E-3</v>
      </c>
      <c r="E47" s="215">
        <f t="shared" si="17"/>
        <v>7.3519184560430339E-3</v>
      </c>
      <c r="F47" s="52">
        <f t="shared" si="21"/>
        <v>-0.11029042858234583</v>
      </c>
      <c r="H47" s="324">
        <v>2157.3969999999999</v>
      </c>
      <c r="I47" s="320">
        <v>1982.3100000000002</v>
      </c>
      <c r="J47" s="326">
        <f t="shared" si="22"/>
        <v>1.2527768769515833E-2</v>
      </c>
      <c r="K47" s="215">
        <f t="shared" si="18"/>
        <v>1.1651417217330451E-2</v>
      </c>
      <c r="L47" s="52">
        <f t="shared" si="23"/>
        <v>-8.1156597510796472E-2</v>
      </c>
      <c r="N47" s="27">
        <f t="shared" si="19"/>
        <v>7.1681701437689584</v>
      </c>
      <c r="O47" s="152">
        <f t="shared" si="20"/>
        <v>7.4028942208944084</v>
      </c>
      <c r="P47" s="52">
        <f t="shared" si="8"/>
        <v>3.27453272477757E-2</v>
      </c>
    </row>
    <row r="48" spans="1:16" ht="20.100000000000001" customHeight="1" x14ac:dyDescent="0.25">
      <c r="A48" s="38" t="s">
        <v>168</v>
      </c>
      <c r="B48" s="19">
        <v>2902.5099999999998</v>
      </c>
      <c r="C48" s="140">
        <v>2863.6</v>
      </c>
      <c r="D48" s="247">
        <f t="shared" si="16"/>
        <v>7.8488169203306309E-3</v>
      </c>
      <c r="E48" s="215">
        <f t="shared" si="17"/>
        <v>7.8621804465408753E-3</v>
      </c>
      <c r="F48" s="52">
        <f t="shared" si="21"/>
        <v>-1.3405638567997993E-2</v>
      </c>
      <c r="H48" s="324">
        <v>1732.4659999999999</v>
      </c>
      <c r="I48" s="320">
        <v>1829.0509999999999</v>
      </c>
      <c r="J48" s="326">
        <f t="shared" si="22"/>
        <v>1.0060240859261424E-2</v>
      </c>
      <c r="K48" s="215">
        <f t="shared" si="18"/>
        <v>1.0750607277759521E-2</v>
      </c>
      <c r="L48" s="52">
        <f t="shared" si="23"/>
        <v>5.5750011832844074E-2</v>
      </c>
      <c r="N48" s="27">
        <f t="shared" si="19"/>
        <v>5.9688545431368025</v>
      </c>
      <c r="O48" s="152">
        <f t="shared" si="20"/>
        <v>6.3872433300740328</v>
      </c>
      <c r="P48" s="52">
        <f t="shared" si="8"/>
        <v>7.0095322965829057E-2</v>
      </c>
    </row>
    <row r="49" spans="1:16" ht="20.100000000000001" customHeight="1" x14ac:dyDescent="0.25">
      <c r="A49" s="38" t="s">
        <v>182</v>
      </c>
      <c r="B49" s="19">
        <v>2433.4600000000005</v>
      </c>
      <c r="C49" s="140">
        <v>2924.3900000000008</v>
      </c>
      <c r="D49" s="247">
        <f t="shared" si="16"/>
        <v>6.5804362510199039E-3</v>
      </c>
      <c r="E49" s="215">
        <f t="shared" si="17"/>
        <v>8.0290829292008932E-3</v>
      </c>
      <c r="F49" s="52">
        <f t="shared" si="21"/>
        <v>0.2017415531794236</v>
      </c>
      <c r="H49" s="324">
        <v>1384.1279999999999</v>
      </c>
      <c r="I49" s="320">
        <v>1549.7060000000001</v>
      </c>
      <c r="J49" s="326">
        <f t="shared" si="22"/>
        <v>8.0374801352798824E-3</v>
      </c>
      <c r="K49" s="215">
        <f t="shared" si="18"/>
        <v>9.1087020547746343E-3</v>
      </c>
      <c r="L49" s="52">
        <f t="shared" si="23"/>
        <v>0.11962621954038948</v>
      </c>
      <c r="N49" s="27">
        <f t="shared" si="19"/>
        <v>5.6879011777469106</v>
      </c>
      <c r="O49" s="152">
        <f t="shared" si="20"/>
        <v>5.2992453126976899</v>
      </c>
      <c r="P49" s="52">
        <f t="shared" si="8"/>
        <v>-6.8330277356044869E-2</v>
      </c>
    </row>
    <row r="50" spans="1:16" ht="20.100000000000001" customHeight="1" x14ac:dyDescent="0.25">
      <c r="A50" s="38" t="s">
        <v>172</v>
      </c>
      <c r="B50" s="19">
        <v>2227.8399999999997</v>
      </c>
      <c r="C50" s="140">
        <v>2125.0500000000002</v>
      </c>
      <c r="D50" s="247">
        <f t="shared" si="16"/>
        <v>6.0244093173802641E-3</v>
      </c>
      <c r="E50" s="215">
        <f t="shared" si="17"/>
        <v>5.8344484417941368E-3</v>
      </c>
      <c r="F50" s="52">
        <f t="shared" si="21"/>
        <v>-4.6138860959494182E-2</v>
      </c>
      <c r="H50" s="324">
        <v>1375.058</v>
      </c>
      <c r="I50" s="320">
        <v>1292.3120000000001</v>
      </c>
      <c r="J50" s="326">
        <f t="shared" si="22"/>
        <v>7.9848116358152456E-3</v>
      </c>
      <c r="K50" s="215">
        <f t="shared" si="18"/>
        <v>7.5958181550629059E-3</v>
      </c>
      <c r="L50" s="52">
        <f t="shared" si="23"/>
        <v>-6.0176370742179505E-2</v>
      </c>
      <c r="N50" s="27">
        <f t="shared" si="19"/>
        <v>6.1721577851192198</v>
      </c>
      <c r="O50" s="152">
        <f t="shared" si="20"/>
        <v>6.0813251452906991</v>
      </c>
      <c r="P50" s="52">
        <f t="shared" si="8"/>
        <v>-1.4716512926405386E-2</v>
      </c>
    </row>
    <row r="51" spans="1:16" ht="20.100000000000001" customHeight="1" x14ac:dyDescent="0.25">
      <c r="A51" s="38" t="s">
        <v>185</v>
      </c>
      <c r="B51" s="19">
        <v>2530.1999999999998</v>
      </c>
      <c r="C51" s="140">
        <v>1588.4</v>
      </c>
      <c r="D51" s="247">
        <f t="shared" si="16"/>
        <v>6.8420355388338237E-3</v>
      </c>
      <c r="E51" s="215">
        <f t="shared" si="17"/>
        <v>4.3610446365712841E-3</v>
      </c>
      <c r="F51" s="52">
        <f t="shared" si="21"/>
        <v>-0.37222353964113503</v>
      </c>
      <c r="H51" s="324">
        <v>1399.806</v>
      </c>
      <c r="I51" s="320">
        <v>1014.5179999999998</v>
      </c>
      <c r="J51" s="326">
        <f t="shared" si="22"/>
        <v>8.1285205690843562E-3</v>
      </c>
      <c r="K51" s="215">
        <f t="shared" si="18"/>
        <v>5.9630292398724976E-3</v>
      </c>
      <c r="L51" s="52">
        <f t="shared" si="23"/>
        <v>-0.27524385521993777</v>
      </c>
      <c r="N51" s="27">
        <f t="shared" si="19"/>
        <v>5.5323926962295475</v>
      </c>
      <c r="O51" s="152">
        <f t="shared" si="20"/>
        <v>6.3870435658524283</v>
      </c>
      <c r="P51" s="52">
        <f t="shared" si="8"/>
        <v>0.15448123742288664</v>
      </c>
    </row>
    <row r="52" spans="1:16" ht="20.100000000000001" customHeight="1" x14ac:dyDescent="0.25">
      <c r="A52" s="38" t="s">
        <v>180</v>
      </c>
      <c r="B52" s="19">
        <v>629.67000000000007</v>
      </c>
      <c r="C52" s="140">
        <v>1330.13</v>
      </c>
      <c r="D52" s="247">
        <f t="shared" si="16"/>
        <v>1.7027209381620008E-3</v>
      </c>
      <c r="E52" s="215">
        <f t="shared" si="17"/>
        <v>3.6519493216082611E-3</v>
      </c>
      <c r="F52" s="52">
        <f t="shared" si="21"/>
        <v>1.1124239681102799</v>
      </c>
      <c r="H52" s="324">
        <v>375.63499999999999</v>
      </c>
      <c r="I52" s="320">
        <v>758.28800000000001</v>
      </c>
      <c r="J52" s="326">
        <f t="shared" si="22"/>
        <v>2.1812714218741752E-3</v>
      </c>
      <c r="K52" s="215">
        <f t="shared" si="18"/>
        <v>4.4569869792792614E-3</v>
      </c>
      <c r="L52" s="52">
        <f t="shared" si="23"/>
        <v>1.018683030069083</v>
      </c>
      <c r="N52" s="27">
        <f t="shared" si="19"/>
        <v>5.9655851477758182</v>
      </c>
      <c r="O52" s="152">
        <f t="shared" si="20"/>
        <v>5.7008563072782357</v>
      </c>
      <c r="P52" s="52">
        <f t="shared" si="8"/>
        <v>-4.4376005695984877E-2</v>
      </c>
    </row>
    <row r="53" spans="1:16" ht="20.100000000000001" customHeight="1" x14ac:dyDescent="0.25">
      <c r="A53" s="38" t="s">
        <v>173</v>
      </c>
      <c r="B53" s="19">
        <v>868.38</v>
      </c>
      <c r="C53" s="140">
        <v>787.02</v>
      </c>
      <c r="D53" s="247">
        <f t="shared" si="16"/>
        <v>2.3482281326426828E-3</v>
      </c>
      <c r="E53" s="215">
        <f t="shared" si="17"/>
        <v>2.1608092104471992E-3</v>
      </c>
      <c r="F53" s="52">
        <f t="shared" si="21"/>
        <v>-9.3691701789539159E-2</v>
      </c>
      <c r="H53" s="324">
        <v>686.03599999999983</v>
      </c>
      <c r="I53" s="320">
        <v>743.74700000000007</v>
      </c>
      <c r="J53" s="326">
        <f t="shared" si="22"/>
        <v>3.983736129958261E-3</v>
      </c>
      <c r="K53" s="215">
        <f t="shared" si="18"/>
        <v>4.3715193895696794E-3</v>
      </c>
      <c r="L53" s="52">
        <f t="shared" si="23"/>
        <v>8.4122407570448574E-2</v>
      </c>
      <c r="N53" s="27">
        <f t="shared" si="19"/>
        <v>7.9001819479951152</v>
      </c>
      <c r="O53" s="152">
        <f t="shared" si="20"/>
        <v>9.4501664506619925</v>
      </c>
      <c r="P53" s="52">
        <f t="shared" si="8"/>
        <v>0.1961960512897083</v>
      </c>
    </row>
    <row r="54" spans="1:16" ht="20.100000000000001" customHeight="1" x14ac:dyDescent="0.25">
      <c r="A54" s="38" t="s">
        <v>184</v>
      </c>
      <c r="B54" s="19">
        <v>556.30000000000007</v>
      </c>
      <c r="C54" s="140">
        <v>351.72999999999996</v>
      </c>
      <c r="D54" s="247">
        <f t="shared" si="16"/>
        <v>1.5043175915948372E-3</v>
      </c>
      <c r="E54" s="215">
        <f t="shared" si="17"/>
        <v>9.6569518384614548E-4</v>
      </c>
      <c r="F54" s="52">
        <f t="shared" si="21"/>
        <v>-0.36773323746180131</v>
      </c>
      <c r="H54" s="324">
        <v>442.51400000000007</v>
      </c>
      <c r="I54" s="320">
        <v>258.61599999999999</v>
      </c>
      <c r="J54" s="326">
        <f t="shared" si="22"/>
        <v>2.569630471013694E-3</v>
      </c>
      <c r="K54" s="215">
        <f t="shared" si="18"/>
        <v>1.5200664452467735E-3</v>
      </c>
      <c r="L54" s="52">
        <f t="shared" si="23"/>
        <v>-0.41557555241190119</v>
      </c>
      <c r="N54" s="27">
        <f t="shared" si="19"/>
        <v>7.9545928455869142</v>
      </c>
      <c r="O54" s="152">
        <f t="shared" si="20"/>
        <v>7.3526852983822817</v>
      </c>
      <c r="P54" s="52">
        <f t="shared" si="8"/>
        <v>-7.5667926553721926E-2</v>
      </c>
    </row>
    <row r="55" spans="1:16" ht="20.100000000000001" customHeight="1" x14ac:dyDescent="0.25">
      <c r="A55" s="38" t="s">
        <v>189</v>
      </c>
      <c r="B55" s="19">
        <v>531.9799999999999</v>
      </c>
      <c r="C55" s="140">
        <v>451.63</v>
      </c>
      <c r="D55" s="247">
        <f t="shared" si="16"/>
        <v>1.4385527096469912E-3</v>
      </c>
      <c r="E55" s="215">
        <f t="shared" si="17"/>
        <v>1.2399764475035816E-3</v>
      </c>
      <c r="F55" s="52">
        <f t="shared" si="21"/>
        <v>-0.15103951276363758</v>
      </c>
      <c r="H55" s="324">
        <v>298.255</v>
      </c>
      <c r="I55" s="320">
        <v>255.34399999999999</v>
      </c>
      <c r="J55" s="326">
        <f t="shared" si="22"/>
        <v>1.7319342125496351E-3</v>
      </c>
      <c r="K55" s="215">
        <f t="shared" si="18"/>
        <v>1.5008346211954873E-3</v>
      </c>
      <c r="L55" s="52">
        <f t="shared" si="23"/>
        <v>-0.14387353103887612</v>
      </c>
      <c r="N55" s="27">
        <f t="shared" si="19"/>
        <v>5.6065077634497555</v>
      </c>
      <c r="O55" s="152">
        <f t="shared" si="20"/>
        <v>5.6538316763722518</v>
      </c>
      <c r="P55" s="52">
        <f t="shared" si="8"/>
        <v>8.4408895731872251E-3</v>
      </c>
    </row>
    <row r="56" spans="1:16" ht="20.100000000000001" customHeight="1" x14ac:dyDescent="0.25">
      <c r="A56" s="38" t="s">
        <v>186</v>
      </c>
      <c r="B56" s="19">
        <v>478.26</v>
      </c>
      <c r="C56" s="140">
        <v>301.02000000000004</v>
      </c>
      <c r="D56" s="247">
        <f t="shared" si="16"/>
        <v>1.2932858733707472E-3</v>
      </c>
      <c r="E56" s="215">
        <f t="shared" si="17"/>
        <v>8.2646792778940314E-4</v>
      </c>
      <c r="F56" s="52">
        <f t="shared" si="21"/>
        <v>-0.37059340107891098</v>
      </c>
      <c r="H56" s="324">
        <v>351.10400000000004</v>
      </c>
      <c r="I56" s="320">
        <v>243.16</v>
      </c>
      <c r="J56" s="326">
        <f t="shared" si="22"/>
        <v>2.0388225839064796E-3</v>
      </c>
      <c r="K56" s="215">
        <f t="shared" si="18"/>
        <v>1.4292207629311622E-3</v>
      </c>
      <c r="L56" s="52">
        <f t="shared" si="23"/>
        <v>-0.30744166970470299</v>
      </c>
      <c r="N56" s="27">
        <f t="shared" ref="N56" si="24">(H56/B56)*10</f>
        <v>7.3412788023250961</v>
      </c>
      <c r="O56" s="152">
        <f t="shared" ref="O56" si="25">(I56/C56)*10</f>
        <v>8.0778685801607857</v>
      </c>
      <c r="P56" s="52">
        <f t="shared" ref="P56" si="26">(O56-N56)/N56</f>
        <v>0.10033534996687501</v>
      </c>
    </row>
    <row r="57" spans="1:16" ht="20.100000000000001" customHeight="1" x14ac:dyDescent="0.25">
      <c r="A57" s="38" t="s">
        <v>188</v>
      </c>
      <c r="B57" s="19">
        <v>446.59999999999991</v>
      </c>
      <c r="C57" s="140">
        <v>307.45</v>
      </c>
      <c r="D57" s="247">
        <f t="shared" si="16"/>
        <v>1.2076725443218659E-3</v>
      </c>
      <c r="E57" s="215">
        <f t="shared" si="17"/>
        <v>8.4412186698176847E-4</v>
      </c>
      <c r="F57" s="52">
        <f t="shared" si="21"/>
        <v>-0.31157635467980282</v>
      </c>
      <c r="H57" s="324">
        <v>217.173</v>
      </c>
      <c r="I57" s="320">
        <v>157.04900000000001</v>
      </c>
      <c r="J57" s="326">
        <f t="shared" si="22"/>
        <v>1.2610998935207855E-3</v>
      </c>
      <c r="K57" s="215">
        <f t="shared" si="18"/>
        <v>9.2308641058387933E-4</v>
      </c>
      <c r="L57" s="52">
        <f t="shared" si="23"/>
        <v>-0.27684841117450143</v>
      </c>
      <c r="N57" s="27">
        <f t="shared" ref="N57:N60" si="27">(H57/B57)*10</f>
        <v>4.8628078817734002</v>
      </c>
      <c r="O57" s="152">
        <f t="shared" ref="O57:O60" si="28">(I57/C57)*10</f>
        <v>5.1081151406732808</v>
      </c>
      <c r="P57" s="52">
        <f t="shared" ref="P57:P60" si="29">(O57-N57)/N57</f>
        <v>5.0445599510384187E-2</v>
      </c>
    </row>
    <row r="58" spans="1:16" ht="20.100000000000001" customHeight="1" x14ac:dyDescent="0.25">
      <c r="A58" s="38" t="s">
        <v>204</v>
      </c>
      <c r="B58" s="19">
        <v>208.89</v>
      </c>
      <c r="C58" s="140">
        <v>217.01000000000005</v>
      </c>
      <c r="D58" s="247">
        <f t="shared" si="16"/>
        <v>5.6486949794759208E-4</v>
      </c>
      <c r="E58" s="215">
        <f t="shared" si="17"/>
        <v>5.9581358384684874E-4</v>
      </c>
      <c r="F58" s="52">
        <f t="shared" si="21"/>
        <v>3.8872133658863814E-2</v>
      </c>
      <c r="H58" s="324">
        <v>160.14999999999998</v>
      </c>
      <c r="I58" s="320">
        <v>150.84900000000005</v>
      </c>
      <c r="J58" s="326">
        <f t="shared" si="22"/>
        <v>9.2997356000678623E-4</v>
      </c>
      <c r="K58" s="215">
        <f t="shared" si="18"/>
        <v>8.8664469019330053E-4</v>
      </c>
      <c r="L58" s="52">
        <f t="shared" si="23"/>
        <v>-5.807680299718971E-2</v>
      </c>
      <c r="N58" s="27">
        <f t="shared" ref="N58:N59" si="30">(H58/B58)*10</f>
        <v>7.6667145387524531</v>
      </c>
      <c r="O58" s="152">
        <f t="shared" ref="O58:O59" si="31">(I58/C58)*10</f>
        <v>6.9512464863370358</v>
      </c>
      <c r="P58" s="52">
        <f t="shared" ref="P58:P59" si="32">(O58-N58)/N58</f>
        <v>-9.3321337164568544E-2</v>
      </c>
    </row>
    <row r="59" spans="1:16" ht="20.100000000000001" customHeight="1" x14ac:dyDescent="0.25">
      <c r="A59" s="38" t="s">
        <v>203</v>
      </c>
      <c r="B59" s="19">
        <v>169.69</v>
      </c>
      <c r="C59" s="140">
        <v>196.14000000000001</v>
      </c>
      <c r="D59" s="247">
        <f t="shared" si="16"/>
        <v>4.5886689217639379E-4</v>
      </c>
      <c r="E59" s="215">
        <f t="shared" si="17"/>
        <v>5.3851378432201685E-4</v>
      </c>
      <c r="F59" s="52">
        <f t="shared" ref="F59:F60" si="33">(C59-B59)/B59</f>
        <v>0.15587247333372631</v>
      </c>
      <c r="H59" s="324">
        <v>126.62299999999999</v>
      </c>
      <c r="I59" s="320">
        <v>127.19</v>
      </c>
      <c r="J59" s="326">
        <f t="shared" si="22"/>
        <v>7.3528593249290854E-4</v>
      </c>
      <c r="K59" s="215">
        <f t="shared" si="18"/>
        <v>7.4758426072221793E-4</v>
      </c>
      <c r="L59" s="52">
        <f t="shared" ref="L59:L60" si="34">(I59-H59)/H59</f>
        <v>4.4778594726077202E-3</v>
      </c>
      <c r="N59" s="27">
        <f t="shared" si="30"/>
        <v>7.4620189757793618</v>
      </c>
      <c r="O59" s="152">
        <f t="shared" si="31"/>
        <v>6.4846538187009273</v>
      </c>
      <c r="P59" s="52">
        <f t="shared" si="32"/>
        <v>-0.13097864803759157</v>
      </c>
    </row>
    <row r="60" spans="1:16" ht="20.100000000000001" customHeight="1" x14ac:dyDescent="0.25">
      <c r="A60" s="38" t="s">
        <v>183</v>
      </c>
      <c r="B60" s="19">
        <v>540.61999999999989</v>
      </c>
      <c r="C60" s="140">
        <v>209.92000000000002</v>
      </c>
      <c r="D60" s="247">
        <f t="shared" si="16"/>
        <v>1.4619165492863572E-3</v>
      </c>
      <c r="E60" s="215">
        <f t="shared" si="17"/>
        <v>5.7634757624593547E-4</v>
      </c>
      <c r="F60" s="52">
        <f t="shared" si="33"/>
        <v>-0.61170507935333496</v>
      </c>
      <c r="H60" s="324">
        <v>152.25199999999998</v>
      </c>
      <c r="I60" s="320">
        <v>110.87299999999999</v>
      </c>
      <c r="J60" s="326">
        <f t="shared" si="22"/>
        <v>8.8411073654794386E-4</v>
      </c>
      <c r="K60" s="215">
        <f t="shared" si="18"/>
        <v>6.5167788142978585E-4</v>
      </c>
      <c r="L60" s="52">
        <f t="shared" si="34"/>
        <v>-0.27177968105509287</v>
      </c>
      <c r="N60" s="27">
        <f t="shared" si="27"/>
        <v>2.8162480115423034</v>
      </c>
      <c r="O60" s="152">
        <f t="shared" si="28"/>
        <v>5.2816787347560972</v>
      </c>
      <c r="P60" s="52">
        <f t="shared" si="29"/>
        <v>0.87543096812116827</v>
      </c>
    </row>
    <row r="61" spans="1:16" ht="20.100000000000001" customHeight="1" thickBot="1" x14ac:dyDescent="0.3">
      <c r="A61" s="8" t="s">
        <v>17</v>
      </c>
      <c r="B61" s="19">
        <f>B62-SUM(B39:B60)</f>
        <v>315.19000000000233</v>
      </c>
      <c r="C61" s="140">
        <f>C62-SUM(C39:C60)</f>
        <v>274.60000000009313</v>
      </c>
      <c r="D61" s="247">
        <f t="shared" si="16"/>
        <v>8.5232044165878154E-4</v>
      </c>
      <c r="E61" s="215">
        <f t="shared" si="17"/>
        <v>7.5393028028385839E-4</v>
      </c>
      <c r="F61" s="52">
        <f t="shared" ref="F61" si="35">(C61-B61)/B61</f>
        <v>-0.12877946635333892</v>
      </c>
      <c r="H61" s="325">
        <f>H62-SUM(H39:H60)</f>
        <v>229.77599999998347</v>
      </c>
      <c r="I61" s="321">
        <f>I62-SUM(I39:I60)</f>
        <v>224.95299999995041</v>
      </c>
      <c r="J61" s="326">
        <f t="shared" si="22"/>
        <v>1.3342841381461378E-3</v>
      </c>
      <c r="K61" s="215">
        <f t="shared" si="18"/>
        <v>1.3222055366161492E-3</v>
      </c>
      <c r="L61" s="52">
        <f t="shared" ref="L61" si="36">(I61-H61)/H61</f>
        <v>-2.0990007659779129E-2</v>
      </c>
      <c r="N61" s="27">
        <f t="shared" si="19"/>
        <v>7.2900789999676956</v>
      </c>
      <c r="O61" s="152">
        <f t="shared" si="20"/>
        <v>8.1920247632874759</v>
      </c>
      <c r="P61" s="52">
        <f t="shared" ref="P61" si="37">(O61-N61)/N61</f>
        <v>0.12372235792283966</v>
      </c>
    </row>
    <row r="62" spans="1:16" ht="26.25" customHeight="1" thickBot="1" x14ac:dyDescent="0.3">
      <c r="A62" s="12" t="s">
        <v>18</v>
      </c>
      <c r="B62" s="17">
        <v>369802.23000000004</v>
      </c>
      <c r="C62" s="145">
        <v>364224.66000000015</v>
      </c>
      <c r="D62" s="253">
        <f>SUM(D39:D61)</f>
        <v>1</v>
      </c>
      <c r="E62" s="254">
        <f>SUM(E39:E61)</f>
        <v>0.99999999999999989</v>
      </c>
      <c r="F62" s="57">
        <f t="shared" si="21"/>
        <v>-1.508257535385844E-2</v>
      </c>
      <c r="G62" s="1"/>
      <c r="H62" s="17">
        <v>172209.19700000001</v>
      </c>
      <c r="I62" s="145">
        <v>170134.66800000001</v>
      </c>
      <c r="J62" s="253">
        <f>SUM(J39:J61)</f>
        <v>0.99999999999999978</v>
      </c>
      <c r="K62" s="254">
        <f>SUM(K39:K61)</f>
        <v>0.99999999999999967</v>
      </c>
      <c r="L62" s="57">
        <f t="shared" si="23"/>
        <v>-1.204656334353623E-2</v>
      </c>
      <c r="M62" s="1"/>
      <c r="N62" s="29">
        <f t="shared" si="19"/>
        <v>4.6567917397361285</v>
      </c>
      <c r="O62" s="146">
        <f t="shared" si="20"/>
        <v>4.6711463194172502</v>
      </c>
      <c r="P62" s="57">
        <v>0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L37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5" t="s">
        <v>158</v>
      </c>
      <c r="B68" s="115">
        <v>50264.93</v>
      </c>
      <c r="C68" s="147">
        <v>54088.079999999994</v>
      </c>
      <c r="D68" s="247">
        <f>B68/$B$96</f>
        <v>0.40878728384727236</v>
      </c>
      <c r="E68" s="246">
        <f>C68/$C$96</f>
        <v>0.43272084106828962</v>
      </c>
      <c r="F68" s="61">
        <f t="shared" ref="F68:F94" si="38">(C68-B68)/B68</f>
        <v>7.6059988544696949E-2</v>
      </c>
      <c r="H68" s="19">
        <v>31321.369999999995</v>
      </c>
      <c r="I68" s="147">
        <v>34074.048999999999</v>
      </c>
      <c r="J68" s="245">
        <f>H68/$H$96</f>
        <v>0.29753008301761658</v>
      </c>
      <c r="K68" s="246">
        <f>I68/$I$96</f>
        <v>0.33297969886068424</v>
      </c>
      <c r="L68" s="61">
        <f t="shared" ref="L68:L91" si="39">(I68-H68)/H68</f>
        <v>8.788501269261223E-2</v>
      </c>
      <c r="N68" s="41">
        <f t="shared" ref="N68:N96" si="40">(H68/B68)*10</f>
        <v>6.2312570613348104</v>
      </c>
      <c r="O68" s="149">
        <f t="shared" ref="O68:O96" si="41">(I68/C68)*10</f>
        <v>6.2997335087509123</v>
      </c>
      <c r="P68" s="61">
        <f t="shared" si="8"/>
        <v>1.0989186731037132E-2</v>
      </c>
    </row>
    <row r="69" spans="1:16" ht="20.100000000000001" customHeight="1" x14ac:dyDescent="0.25">
      <c r="A69" s="306" t="s">
        <v>156</v>
      </c>
      <c r="B69" s="117">
        <v>28333.800000000003</v>
      </c>
      <c r="C69" s="140">
        <v>26890.600000000002</v>
      </c>
      <c r="D69" s="247">
        <f t="shared" ref="D69:D95" si="42">B69/$B$96</f>
        <v>0.23042899180545653</v>
      </c>
      <c r="E69" s="215">
        <f t="shared" ref="E69:E95" si="43">C69/$C$96</f>
        <v>0.2151328545740753</v>
      </c>
      <c r="F69" s="52">
        <f t="shared" si="38"/>
        <v>-5.0935631648419931E-2</v>
      </c>
      <c r="H69" s="19">
        <v>32072.517</v>
      </c>
      <c r="I69" s="140">
        <v>27365.316999999995</v>
      </c>
      <c r="J69" s="214">
        <f t="shared" ref="J69:J96" si="44">H69/$H$96</f>
        <v>0.30466542956434917</v>
      </c>
      <c r="K69" s="215">
        <f t="shared" ref="K69:K96" si="45">I69/$I$96</f>
        <v>0.26742037654190032</v>
      </c>
      <c r="L69" s="52">
        <f t="shared" si="39"/>
        <v>-0.1467674021343571</v>
      </c>
      <c r="N69" s="40">
        <f t="shared" si="40"/>
        <v>11.319525443110347</v>
      </c>
      <c r="O69" s="143">
        <f t="shared" si="41"/>
        <v>10.176536410492883</v>
      </c>
      <c r="P69" s="52">
        <f t="shared" si="8"/>
        <v>-0.10097499567114335</v>
      </c>
    </row>
    <row r="70" spans="1:16" ht="20.100000000000001" customHeight="1" x14ac:dyDescent="0.25">
      <c r="A70" s="306" t="s">
        <v>160</v>
      </c>
      <c r="B70" s="117">
        <v>9730.25</v>
      </c>
      <c r="C70" s="140">
        <v>9533.4</v>
      </c>
      <c r="D70" s="247">
        <f t="shared" si="42"/>
        <v>7.9132756549246591E-2</v>
      </c>
      <c r="E70" s="215">
        <f t="shared" si="43"/>
        <v>7.6270055550879831E-2</v>
      </c>
      <c r="F70" s="52">
        <f t="shared" si="38"/>
        <v>-2.0230723773798243E-2</v>
      </c>
      <c r="H70" s="19">
        <v>9347.8639999999996</v>
      </c>
      <c r="I70" s="140">
        <v>8663.4209999999985</v>
      </c>
      <c r="J70" s="214">
        <f t="shared" si="44"/>
        <v>8.8797863949035105E-2</v>
      </c>
      <c r="K70" s="215">
        <f t="shared" si="45"/>
        <v>8.4661007433643354E-2</v>
      </c>
      <c r="L70" s="52">
        <f t="shared" si="39"/>
        <v>-7.3219186757531043E-2</v>
      </c>
      <c r="N70" s="40">
        <f t="shared" si="40"/>
        <v>9.6070131805452057</v>
      </c>
      <c r="O70" s="143">
        <f t="shared" si="41"/>
        <v>9.0874409969161043</v>
      </c>
      <c r="P70" s="52">
        <f t="shared" si="8"/>
        <v>-5.4082592983349616E-2</v>
      </c>
    </row>
    <row r="71" spans="1:16" ht="20.100000000000001" customHeight="1" x14ac:dyDescent="0.25">
      <c r="A71" s="306" t="s">
        <v>170</v>
      </c>
      <c r="B71" s="117">
        <v>2267.5299999999997</v>
      </c>
      <c r="C71" s="140">
        <v>2273.87</v>
      </c>
      <c r="D71" s="247">
        <f t="shared" si="42"/>
        <v>1.844103691663761E-2</v>
      </c>
      <c r="E71" s="215">
        <f t="shared" si="43"/>
        <v>1.81916410950426E-2</v>
      </c>
      <c r="F71" s="52">
        <f t="shared" si="38"/>
        <v>2.7959938788021089E-3</v>
      </c>
      <c r="H71" s="19">
        <v>7003.4549999999999</v>
      </c>
      <c r="I71" s="140">
        <v>7431.2649999999994</v>
      </c>
      <c r="J71" s="214">
        <f t="shared" si="44"/>
        <v>6.6527694911178603E-2</v>
      </c>
      <c r="K71" s="215">
        <f t="shared" si="45"/>
        <v>7.2620086384624929E-2</v>
      </c>
      <c r="L71" s="52">
        <f t="shared" si="39"/>
        <v>6.1085564196528642E-2</v>
      </c>
      <c r="N71" s="40">
        <f t="shared" si="40"/>
        <v>30.885831719977247</v>
      </c>
      <c r="O71" s="143">
        <f t="shared" si="41"/>
        <v>32.681133925862078</v>
      </c>
      <c r="P71" s="52">
        <f t="shared" si="8"/>
        <v>5.812704744886673E-2</v>
      </c>
    </row>
    <row r="72" spans="1:16" ht="20.100000000000001" customHeight="1" x14ac:dyDescent="0.25">
      <c r="A72" s="306" t="s">
        <v>167</v>
      </c>
      <c r="B72" s="117">
        <v>5921.0099999999993</v>
      </c>
      <c r="C72" s="140">
        <v>5016.6299999999992</v>
      </c>
      <c r="D72" s="247">
        <f t="shared" si="42"/>
        <v>4.8153525639696264E-2</v>
      </c>
      <c r="E72" s="215">
        <f t="shared" si="43"/>
        <v>4.0134542637276338E-2</v>
      </c>
      <c r="F72" s="52">
        <f t="shared" si="38"/>
        <v>-0.15274083306733147</v>
      </c>
      <c r="H72" s="19">
        <v>3950.2160000000003</v>
      </c>
      <c r="I72" s="140">
        <v>3436.991</v>
      </c>
      <c r="J72" s="214">
        <f t="shared" si="44"/>
        <v>3.7524159844142112E-2</v>
      </c>
      <c r="K72" s="215">
        <f t="shared" si="45"/>
        <v>3.3587092281486187E-2</v>
      </c>
      <c r="L72" s="52">
        <f t="shared" si="39"/>
        <v>-0.12992327508166651</v>
      </c>
      <c r="N72" s="40">
        <f t="shared" si="40"/>
        <v>6.6715239460835241</v>
      </c>
      <c r="O72" s="143">
        <f t="shared" si="41"/>
        <v>6.8511949256771985</v>
      </c>
      <c r="P72" s="52">
        <f t="shared" ref="P72:P76" si="46">(O72-N72)/N72</f>
        <v>2.6931025211885676E-2</v>
      </c>
    </row>
    <row r="73" spans="1:16" ht="20.100000000000001" customHeight="1" x14ac:dyDescent="0.25">
      <c r="A73" s="306" t="s">
        <v>157</v>
      </c>
      <c r="B73" s="117">
        <v>5333.3400000000011</v>
      </c>
      <c r="C73" s="140">
        <v>5183.38</v>
      </c>
      <c r="D73" s="247">
        <f t="shared" si="42"/>
        <v>4.3374208865585052E-2</v>
      </c>
      <c r="E73" s="215">
        <f t="shared" si="43"/>
        <v>4.1468592584106359E-2</v>
      </c>
      <c r="F73" s="52">
        <f t="shared" si="38"/>
        <v>-2.8117464853169107E-2</v>
      </c>
      <c r="H73" s="19">
        <v>2870.7900000000004</v>
      </c>
      <c r="I73" s="140">
        <v>3056.424</v>
      </c>
      <c r="J73" s="214">
        <f t="shared" si="44"/>
        <v>2.727040314731264E-2</v>
      </c>
      <c r="K73" s="215">
        <f t="shared" si="45"/>
        <v>2.9868101179010689E-2</v>
      </c>
      <c r="L73" s="52">
        <f t="shared" si="39"/>
        <v>6.4663037003751422E-2</v>
      </c>
      <c r="N73" s="40">
        <f t="shared" si="40"/>
        <v>5.3827245215943478</v>
      </c>
      <c r="O73" s="143">
        <f t="shared" si="41"/>
        <v>5.8965848538984211</v>
      </c>
      <c r="P73" s="52">
        <f t="shared" si="46"/>
        <v>9.5464727990922593E-2</v>
      </c>
    </row>
    <row r="74" spans="1:16" ht="20.100000000000001" customHeight="1" x14ac:dyDescent="0.25">
      <c r="A74" s="306" t="s">
        <v>191</v>
      </c>
      <c r="B74" s="117">
        <v>2367.12</v>
      </c>
      <c r="C74" s="140">
        <v>2691.64</v>
      </c>
      <c r="D74" s="247">
        <f t="shared" si="42"/>
        <v>1.9250967928147025E-2</v>
      </c>
      <c r="E74" s="215">
        <f t="shared" si="43"/>
        <v>2.153392623019806E-2</v>
      </c>
      <c r="F74" s="52">
        <f t="shared" si="38"/>
        <v>0.1370948663354625</v>
      </c>
      <c r="H74" s="19">
        <v>2502.3680000000004</v>
      </c>
      <c r="I74" s="140">
        <v>2811.5909999999994</v>
      </c>
      <c r="J74" s="214">
        <f t="shared" si="44"/>
        <v>2.3770663887966181E-2</v>
      </c>
      <c r="K74" s="215">
        <f t="shared" si="45"/>
        <v>2.7475534959153516E-2</v>
      </c>
      <c r="L74" s="52">
        <f t="shared" si="39"/>
        <v>0.12357215245719215</v>
      </c>
      <c r="N74" s="40">
        <f t="shared" si="40"/>
        <v>10.571360978742101</v>
      </c>
      <c r="O74" s="143">
        <f t="shared" si="41"/>
        <v>10.445642805129955</v>
      </c>
      <c r="P74" s="52">
        <f t="shared" si="46"/>
        <v>-1.1892335704452063E-2</v>
      </c>
    </row>
    <row r="75" spans="1:16" ht="20.100000000000001" customHeight="1" x14ac:dyDescent="0.25">
      <c r="A75" s="306" t="s">
        <v>195</v>
      </c>
      <c r="B75" s="117">
        <v>972.21</v>
      </c>
      <c r="C75" s="140">
        <v>1501.6100000000001</v>
      </c>
      <c r="D75" s="247">
        <f t="shared" si="42"/>
        <v>7.9066475419175292E-3</v>
      </c>
      <c r="E75" s="215">
        <f t="shared" si="43"/>
        <v>1.2013329779066932E-2</v>
      </c>
      <c r="F75" s="52">
        <f t="shared" si="38"/>
        <v>0.54453255983789517</v>
      </c>
      <c r="H75" s="19">
        <v>1424.213</v>
      </c>
      <c r="I75" s="140">
        <v>2177.3229999999999</v>
      </c>
      <c r="J75" s="214">
        <f t="shared" si="44"/>
        <v>1.3528980760572375E-2</v>
      </c>
      <c r="K75" s="215">
        <f t="shared" si="45"/>
        <v>2.1277317434815028E-2</v>
      </c>
      <c r="L75" s="52">
        <f t="shared" si="39"/>
        <v>0.52879028628442515</v>
      </c>
      <c r="N75" s="40">
        <f t="shared" si="40"/>
        <v>14.649232161775746</v>
      </c>
      <c r="O75" s="143">
        <f t="shared" si="41"/>
        <v>14.49992341553399</v>
      </c>
      <c r="P75" s="52">
        <f t="shared" si="46"/>
        <v>-1.019225749123885E-2</v>
      </c>
    </row>
    <row r="76" spans="1:16" ht="20.100000000000001" customHeight="1" x14ac:dyDescent="0.25">
      <c r="A76" s="306" t="s">
        <v>171</v>
      </c>
      <c r="B76" s="117">
        <v>2014.8300000000002</v>
      </c>
      <c r="C76" s="140">
        <v>1821.7200000000003</v>
      </c>
      <c r="D76" s="247">
        <f t="shared" si="42"/>
        <v>1.6385915251727196E-2</v>
      </c>
      <c r="E76" s="215">
        <f t="shared" si="43"/>
        <v>1.4574305662003991E-2</v>
      </c>
      <c r="F76" s="52">
        <f t="shared" si="38"/>
        <v>-9.5844314408659731E-2</v>
      </c>
      <c r="H76" s="19">
        <v>2262.2929999999997</v>
      </c>
      <c r="I76" s="140">
        <v>1974.644</v>
      </c>
      <c r="J76" s="214">
        <f t="shared" si="44"/>
        <v>2.1490127159194277E-2</v>
      </c>
      <c r="K76" s="215">
        <f t="shared" si="45"/>
        <v>1.9296690113847551E-2</v>
      </c>
      <c r="L76" s="52">
        <f t="shared" si="39"/>
        <v>-0.12714931266639631</v>
      </c>
      <c r="N76" s="40">
        <f t="shared" si="40"/>
        <v>11.228207838874741</v>
      </c>
      <c r="O76" s="143">
        <f t="shared" si="41"/>
        <v>10.839448433348702</v>
      </c>
      <c r="P76" s="52">
        <f t="shared" si="46"/>
        <v>-3.4623460048545024E-2</v>
      </c>
    </row>
    <row r="77" spans="1:16" ht="20.100000000000001" customHeight="1" x14ac:dyDescent="0.25">
      <c r="A77" s="306" t="s">
        <v>165</v>
      </c>
      <c r="B77" s="117">
        <v>3029.6600000000003</v>
      </c>
      <c r="C77" s="140">
        <v>3178.0200000000004</v>
      </c>
      <c r="D77" s="247">
        <f t="shared" si="42"/>
        <v>2.463917650697469E-2</v>
      </c>
      <c r="E77" s="215">
        <f t="shared" si="43"/>
        <v>2.5425111916190152E-2</v>
      </c>
      <c r="F77" s="52">
        <f t="shared" si="38"/>
        <v>4.8969191262385914E-2</v>
      </c>
      <c r="H77" s="19">
        <v>2406.1569999999997</v>
      </c>
      <c r="I77" s="140">
        <v>1560.0210000000002</v>
      </c>
      <c r="J77" s="214">
        <f t="shared" si="44"/>
        <v>2.2856729828976803E-2</v>
      </c>
      <c r="K77" s="215">
        <f t="shared" si="45"/>
        <v>1.5244895691625718E-2</v>
      </c>
      <c r="L77" s="52">
        <f t="shared" si="39"/>
        <v>-0.35165452628402871</v>
      </c>
      <c r="N77" s="40">
        <f t="shared" ref="N77:N78" si="47">(H77/B77)*10</f>
        <v>7.942003393120018</v>
      </c>
      <c r="O77" s="143">
        <f t="shared" ref="O77:O78" si="48">(I77/C77)*10</f>
        <v>4.908782827043253</v>
      </c>
      <c r="P77" s="52">
        <f t="shared" ref="P77:P78" si="49">(O77-N77)/N77</f>
        <v>-0.38192133847542509</v>
      </c>
    </row>
    <row r="78" spans="1:16" ht="20.100000000000001" customHeight="1" x14ac:dyDescent="0.25">
      <c r="A78" s="306" t="s">
        <v>175</v>
      </c>
      <c r="B78" s="117">
        <v>1227.5500000000002</v>
      </c>
      <c r="C78" s="140">
        <v>1258.7900000000002</v>
      </c>
      <c r="D78" s="247">
        <f t="shared" si="42"/>
        <v>9.9832394133786573E-3</v>
      </c>
      <c r="E78" s="215">
        <f t="shared" si="43"/>
        <v>1.0070697046897439E-2</v>
      </c>
      <c r="F78" s="52">
        <f t="shared" si="38"/>
        <v>2.5449065211193032E-2</v>
      </c>
      <c r="H78" s="19">
        <v>853.93700000000013</v>
      </c>
      <c r="I78" s="140">
        <v>865.69099999999992</v>
      </c>
      <c r="J78" s="214">
        <f t="shared" si="44"/>
        <v>8.1117762888984271E-3</v>
      </c>
      <c r="K78" s="215">
        <f t="shared" si="45"/>
        <v>8.4597380395386706E-3</v>
      </c>
      <c r="L78" s="52">
        <f t="shared" si="39"/>
        <v>1.3764481454720652E-2</v>
      </c>
      <c r="N78" s="40">
        <f t="shared" si="47"/>
        <v>6.9564335464950506</v>
      </c>
      <c r="O78" s="143">
        <f t="shared" si="48"/>
        <v>6.8771677563374336</v>
      </c>
      <c r="P78" s="52">
        <f t="shared" si="49"/>
        <v>-1.1394601792401874E-2</v>
      </c>
    </row>
    <row r="79" spans="1:16" ht="20.100000000000001" customHeight="1" x14ac:dyDescent="0.25">
      <c r="A79" s="306" t="s">
        <v>198</v>
      </c>
      <c r="B79" s="117">
        <v>711.70000000000016</v>
      </c>
      <c r="C79" s="140">
        <v>1072.48</v>
      </c>
      <c r="D79" s="247">
        <f t="shared" si="42"/>
        <v>5.7880098492946036E-3</v>
      </c>
      <c r="E79" s="215">
        <f t="shared" si="43"/>
        <v>8.5801612412368736E-3</v>
      </c>
      <c r="F79" s="52">
        <f t="shared" si="38"/>
        <v>0.50692707601517462</v>
      </c>
      <c r="H79" s="19">
        <v>587.798</v>
      </c>
      <c r="I79" s="140">
        <v>785.98199999999997</v>
      </c>
      <c r="J79" s="214">
        <f t="shared" si="44"/>
        <v>5.5836506429185247E-3</v>
      </c>
      <c r="K79" s="215">
        <f t="shared" si="45"/>
        <v>7.6808027619470268E-3</v>
      </c>
      <c r="L79" s="52">
        <f t="shared" ref="L79:L80" si="50">(I79-H79)/H79</f>
        <v>0.33716344730672776</v>
      </c>
      <c r="N79" s="40">
        <f t="shared" ref="N79:N80" si="51">(H79/B79)*10</f>
        <v>8.2590698327947152</v>
      </c>
      <c r="O79" s="143">
        <f t="shared" ref="O79:O80" si="52">(I79/C79)*10</f>
        <v>7.3286401611218857</v>
      </c>
      <c r="P79" s="52">
        <f t="shared" ref="P79:P80" si="53">(O79-N79)/N79</f>
        <v>-0.1126555036474355</v>
      </c>
    </row>
    <row r="80" spans="1:16" ht="20.100000000000001" customHeight="1" x14ac:dyDescent="0.25">
      <c r="A80" s="306" t="s">
        <v>212</v>
      </c>
      <c r="B80" s="117">
        <v>608.52</v>
      </c>
      <c r="C80" s="140">
        <v>676.62999999999988</v>
      </c>
      <c r="D80" s="247">
        <f t="shared" si="42"/>
        <v>4.9488826099378267E-3</v>
      </c>
      <c r="E80" s="215">
        <f t="shared" si="43"/>
        <v>5.4132426718056324E-3</v>
      </c>
      <c r="F80" s="52">
        <f t="shared" si="38"/>
        <v>0.11192729902057434</v>
      </c>
      <c r="H80" s="19">
        <v>465.50200000000001</v>
      </c>
      <c r="I80" s="140">
        <v>645.42499999999995</v>
      </c>
      <c r="J80" s="214">
        <f t="shared" si="44"/>
        <v>4.4219281820963314E-3</v>
      </c>
      <c r="K80" s="215">
        <f t="shared" si="45"/>
        <v>6.3072463779446095E-3</v>
      </c>
      <c r="L80" s="52">
        <f t="shared" si="50"/>
        <v>0.38651391401111046</v>
      </c>
      <c r="N80" s="40">
        <f t="shared" si="51"/>
        <v>7.6497403536449093</v>
      </c>
      <c r="O80" s="143">
        <f t="shared" si="52"/>
        <v>9.538817374340482</v>
      </c>
      <c r="P80" s="52">
        <f t="shared" si="53"/>
        <v>0.2469465541788585</v>
      </c>
    </row>
    <row r="81" spans="1:16" ht="20.100000000000001" customHeight="1" x14ac:dyDescent="0.25">
      <c r="A81" s="306" t="s">
        <v>178</v>
      </c>
      <c r="B81" s="117">
        <v>1491.02</v>
      </c>
      <c r="C81" s="140">
        <v>1129.1500000000001</v>
      </c>
      <c r="D81" s="247">
        <f t="shared" si="42"/>
        <v>1.2125949761831161E-2</v>
      </c>
      <c r="E81" s="215">
        <f t="shared" si="43"/>
        <v>9.0335382156707979E-3</v>
      </c>
      <c r="F81" s="52">
        <f t="shared" si="38"/>
        <v>-0.24269962844227436</v>
      </c>
      <c r="H81" s="19">
        <v>792.654</v>
      </c>
      <c r="I81" s="140">
        <v>623.31299999999999</v>
      </c>
      <c r="J81" s="214">
        <f t="shared" si="44"/>
        <v>7.5296326573277561E-3</v>
      </c>
      <c r="K81" s="215">
        <f t="shared" si="45"/>
        <v>6.0911626627040919E-3</v>
      </c>
      <c r="L81" s="52">
        <f t="shared" si="39"/>
        <v>-0.21363798075831322</v>
      </c>
      <c r="N81" s="40">
        <f t="shared" ref="N81" si="54">(H81/B81)*10</f>
        <v>5.3161862349264268</v>
      </c>
      <c r="O81" s="143">
        <f t="shared" ref="O81" si="55">(I81/C81)*10</f>
        <v>5.5201966080680158</v>
      </c>
      <c r="P81" s="52">
        <f t="shared" ref="P81" si="56">(O81-N81)/N81</f>
        <v>3.8375324739618036E-2</v>
      </c>
    </row>
    <row r="82" spans="1:16" ht="20.100000000000001" customHeight="1" x14ac:dyDescent="0.25">
      <c r="A82" s="306" t="s">
        <v>207</v>
      </c>
      <c r="B82" s="117">
        <v>721.87000000000012</v>
      </c>
      <c r="C82" s="140">
        <v>566.92000000000007</v>
      </c>
      <c r="D82" s="247">
        <f t="shared" si="42"/>
        <v>5.8707189404388019E-3</v>
      </c>
      <c r="E82" s="215">
        <f t="shared" si="43"/>
        <v>4.5355298102360969E-3</v>
      </c>
      <c r="F82" s="52">
        <f t="shared" si="38"/>
        <v>-0.21465083740839766</v>
      </c>
      <c r="H82" s="19">
        <v>809.09400000000005</v>
      </c>
      <c r="I82" s="140">
        <v>612.11299999999994</v>
      </c>
      <c r="J82" s="214">
        <f t="shared" si="44"/>
        <v>7.6858006207600593E-3</v>
      </c>
      <c r="K82" s="215">
        <f t="shared" si="45"/>
        <v>5.9817136028861738E-3</v>
      </c>
      <c r="L82" s="52">
        <f t="shared" si="39"/>
        <v>-0.2434587328542791</v>
      </c>
      <c r="N82" s="40">
        <f t="shared" ref="N82" si="57">(H82/B82)*10</f>
        <v>11.2083062047183</v>
      </c>
      <c r="O82" s="143">
        <f t="shared" ref="O82" si="58">(I82/C82)*10</f>
        <v>10.797167148804061</v>
      </c>
      <c r="P82" s="52">
        <f t="shared" ref="P82" si="59">(O82-N82)/N82</f>
        <v>-3.6681640241160073E-2</v>
      </c>
    </row>
    <row r="83" spans="1:16" ht="20.100000000000001" customHeight="1" x14ac:dyDescent="0.25">
      <c r="A83" s="306" t="s">
        <v>192</v>
      </c>
      <c r="B83" s="117">
        <v>441.53</v>
      </c>
      <c r="C83" s="140">
        <v>607.66999999999985</v>
      </c>
      <c r="D83" s="247">
        <f t="shared" si="42"/>
        <v>3.5908107190656814E-3</v>
      </c>
      <c r="E83" s="215">
        <f t="shared" si="43"/>
        <v>4.8615420161330835E-3</v>
      </c>
      <c r="F83" s="52">
        <f t="shared" si="38"/>
        <v>0.37628247231218692</v>
      </c>
      <c r="H83" s="19">
        <v>501.505</v>
      </c>
      <c r="I83" s="140">
        <v>609.87300000000005</v>
      </c>
      <c r="J83" s="214">
        <f t="shared" si="44"/>
        <v>4.7639303224523647E-3</v>
      </c>
      <c r="K83" s="215">
        <f t="shared" si="45"/>
        <v>5.9598237909225908E-3</v>
      </c>
      <c r="L83" s="52">
        <f t="shared" si="39"/>
        <v>0.21608558239698519</v>
      </c>
      <c r="N83" s="40">
        <f t="shared" ref="N83" si="60">(H83/B83)*10</f>
        <v>11.358344846329809</v>
      </c>
      <c r="O83" s="143">
        <f t="shared" ref="O83" si="61">(I83/C83)*10</f>
        <v>10.036253229548937</v>
      </c>
      <c r="P83" s="52">
        <f t="shared" ref="P83" si="62">(O83-N83)/N83</f>
        <v>-0.11639826353820169</v>
      </c>
    </row>
    <row r="84" spans="1:16" ht="20.100000000000001" customHeight="1" x14ac:dyDescent="0.25">
      <c r="A84" s="306" t="s">
        <v>226</v>
      </c>
      <c r="B84" s="117">
        <v>679.71</v>
      </c>
      <c r="C84" s="140">
        <v>690.35</v>
      </c>
      <c r="D84" s="247">
        <f t="shared" si="42"/>
        <v>5.5278462479472169E-3</v>
      </c>
      <c r="E84" s="215">
        <f t="shared" si="43"/>
        <v>5.5230067813738957E-3</v>
      </c>
      <c r="F84" s="52">
        <f t="shared" si="38"/>
        <v>1.5653734680966862E-2</v>
      </c>
      <c r="H84" s="19">
        <v>608.44299999999998</v>
      </c>
      <c r="I84" s="140">
        <v>582.91399999999999</v>
      </c>
      <c r="J84" s="214">
        <f t="shared" si="44"/>
        <v>5.7797630276545274E-3</v>
      </c>
      <c r="K84" s="215">
        <f t="shared" si="45"/>
        <v>5.6963740405983716E-3</v>
      </c>
      <c r="L84" s="52">
        <f t="shared" si="39"/>
        <v>-4.195791553193972E-2</v>
      </c>
      <c r="N84" s="40">
        <f t="shared" ref="N84:N90" si="63">(H84/B84)*10</f>
        <v>8.9515087316649744</v>
      </c>
      <c r="O84" s="143">
        <f t="shared" ref="O84:O90" si="64">(I84/C84)*10</f>
        <v>8.4437459259795755</v>
      </c>
      <c r="P84" s="52">
        <f t="shared" ref="P84:P90" si="65">(O84-N84)/N84</f>
        <v>-5.6723712270898424E-2</v>
      </c>
    </row>
    <row r="85" spans="1:16" ht="20.100000000000001" customHeight="1" x14ac:dyDescent="0.25">
      <c r="A85" s="306" t="s">
        <v>179</v>
      </c>
      <c r="B85" s="117">
        <v>540.6</v>
      </c>
      <c r="C85" s="140">
        <v>564.3599999999999</v>
      </c>
      <c r="D85" s="247">
        <f t="shared" si="42"/>
        <v>4.3965127504969259E-3</v>
      </c>
      <c r="E85" s="215">
        <f t="shared" si="43"/>
        <v>4.5150490434361862E-3</v>
      </c>
      <c r="F85" s="52">
        <f t="shared" si="38"/>
        <v>4.3951165371808869E-2</v>
      </c>
      <c r="H85" s="19">
        <v>486.27100000000002</v>
      </c>
      <c r="I85" s="140">
        <v>521.33000000000004</v>
      </c>
      <c r="J85" s="214">
        <f t="shared" si="44"/>
        <v>4.6192184760455706E-3</v>
      </c>
      <c r="K85" s="215">
        <f t="shared" si="45"/>
        <v>5.0945605673995637E-3</v>
      </c>
      <c r="L85" s="52">
        <f t="shared" si="39"/>
        <v>7.2097657479060079E-2</v>
      </c>
      <c r="N85" s="40">
        <f t="shared" si="63"/>
        <v>8.9950240473547911</v>
      </c>
      <c r="O85" s="143">
        <f t="shared" si="64"/>
        <v>9.2375434120065218</v>
      </c>
      <c r="P85" s="52">
        <f t="shared" si="65"/>
        <v>2.696150264579332E-2</v>
      </c>
    </row>
    <row r="86" spans="1:16" ht="20.100000000000001" customHeight="1" x14ac:dyDescent="0.25">
      <c r="A86" s="306" t="s">
        <v>159</v>
      </c>
      <c r="B86" s="117">
        <v>577.11000000000013</v>
      </c>
      <c r="C86" s="140">
        <v>727.63999999999987</v>
      </c>
      <c r="D86" s="247">
        <f t="shared" si="42"/>
        <v>4.6934359479084004E-3</v>
      </c>
      <c r="E86" s="215">
        <f t="shared" si="43"/>
        <v>5.8213379508928811E-3</v>
      </c>
      <c r="F86" s="52">
        <f t="shared" si="38"/>
        <v>0.26083415639999258</v>
      </c>
      <c r="H86" s="19">
        <v>359.24900000000002</v>
      </c>
      <c r="I86" s="140">
        <v>417.01799999999997</v>
      </c>
      <c r="J86" s="214">
        <f t="shared" si="44"/>
        <v>3.412602475370514E-3</v>
      </c>
      <c r="K86" s="215">
        <f t="shared" si="45"/>
        <v>4.0751989309953983E-3</v>
      </c>
      <c r="L86" s="52">
        <f t="shared" si="39"/>
        <v>0.1608049013358421</v>
      </c>
      <c r="N86" s="40">
        <f t="shared" si="63"/>
        <v>6.2249657777546732</v>
      </c>
      <c r="O86" s="143">
        <f t="shared" si="64"/>
        <v>5.7311032928371173</v>
      </c>
      <c r="P86" s="52">
        <f t="shared" si="65"/>
        <v>-7.9335775094926009E-2</v>
      </c>
    </row>
    <row r="87" spans="1:16" ht="20.100000000000001" customHeight="1" x14ac:dyDescent="0.25">
      <c r="A87" s="306" t="s">
        <v>202</v>
      </c>
      <c r="B87" s="117">
        <v>165.11999999999998</v>
      </c>
      <c r="C87" s="140">
        <v>559.7299999999999</v>
      </c>
      <c r="D87" s="247">
        <f t="shared" si="42"/>
        <v>1.3428638278987278E-3</v>
      </c>
      <c r="E87" s="215">
        <f t="shared" si="43"/>
        <v>4.4780076566066631E-3</v>
      </c>
      <c r="F87" s="52">
        <f t="shared" si="38"/>
        <v>2.3898376937984493</v>
      </c>
      <c r="H87" s="19">
        <v>124.483</v>
      </c>
      <c r="I87" s="140">
        <v>353.00900000000001</v>
      </c>
      <c r="J87" s="214">
        <f t="shared" si="44"/>
        <v>1.1824973596072576E-3</v>
      </c>
      <c r="K87" s="215">
        <f t="shared" si="45"/>
        <v>3.4496877818985146E-3</v>
      </c>
      <c r="L87" s="52">
        <f t="shared" si="39"/>
        <v>1.8358008724082806</v>
      </c>
      <c r="N87" s="40">
        <f t="shared" si="63"/>
        <v>7.5389413759689941</v>
      </c>
      <c r="O87" s="143">
        <f t="shared" si="64"/>
        <v>6.3067729083665345</v>
      </c>
      <c r="P87" s="52">
        <f t="shared" si="65"/>
        <v>-0.16344051587005301</v>
      </c>
    </row>
    <row r="88" spans="1:16" ht="20.100000000000001" customHeight="1" x14ac:dyDescent="0.25">
      <c r="A88" s="306" t="s">
        <v>211</v>
      </c>
      <c r="B88" s="117">
        <v>228.41</v>
      </c>
      <c r="C88" s="140">
        <v>321.92999999999995</v>
      </c>
      <c r="D88" s="247">
        <f t="shared" si="42"/>
        <v>1.8575794993359281E-3</v>
      </c>
      <c r="E88" s="215">
        <f t="shared" si="43"/>
        <v>2.5755364280838676E-3</v>
      </c>
      <c r="F88" s="52">
        <f t="shared" si="38"/>
        <v>0.40943916641127776</v>
      </c>
      <c r="H88" s="19">
        <v>218.06100000000001</v>
      </c>
      <c r="I88" s="140">
        <v>312.56800000000004</v>
      </c>
      <c r="J88" s="214">
        <f t="shared" si="44"/>
        <v>2.0714198463510536E-3</v>
      </c>
      <c r="K88" s="215">
        <f t="shared" si="45"/>
        <v>3.0544887258184775E-3</v>
      </c>
      <c r="L88" s="52">
        <f t="shared" si="39"/>
        <v>0.4333970769647027</v>
      </c>
      <c r="N88" s="40">
        <f t="shared" ref="N88:N89" si="66">(H88/B88)*10</f>
        <v>9.546911256074603</v>
      </c>
      <c r="O88" s="143">
        <f t="shared" ref="O88:O89" si="67">(I88/C88)*10</f>
        <v>9.7091914391327343</v>
      </c>
      <c r="P88" s="52">
        <f t="shared" ref="P88:P89" si="68">(O88-N88)/N88</f>
        <v>1.69981870267071E-2</v>
      </c>
    </row>
    <row r="89" spans="1:16" ht="20.100000000000001" customHeight="1" x14ac:dyDescent="0.25">
      <c r="A89" s="306" t="s">
        <v>227</v>
      </c>
      <c r="B89" s="117">
        <v>320.14999999999998</v>
      </c>
      <c r="C89" s="140">
        <v>574.1</v>
      </c>
      <c r="D89" s="247">
        <f t="shared" si="42"/>
        <v>2.6036691769729756E-3</v>
      </c>
      <c r="E89" s="215">
        <f t="shared" si="43"/>
        <v>4.5929719608702162E-3</v>
      </c>
      <c r="F89" s="52">
        <f t="shared" si="38"/>
        <v>0.79322192722161511</v>
      </c>
      <c r="H89" s="19">
        <v>154.303</v>
      </c>
      <c r="I89" s="140">
        <v>256.34199999999998</v>
      </c>
      <c r="J89" s="214">
        <f t="shared" si="44"/>
        <v>1.465765526854901E-3</v>
      </c>
      <c r="K89" s="215">
        <f t="shared" si="45"/>
        <v>2.5050349010575621E-3</v>
      </c>
      <c r="L89" s="52">
        <f t="shared" si="39"/>
        <v>0.66128979993908088</v>
      </c>
      <c r="N89" s="40">
        <f t="shared" si="66"/>
        <v>4.819709511166641</v>
      </c>
      <c r="O89" s="143">
        <f t="shared" si="67"/>
        <v>4.4651106079080289</v>
      </c>
      <c r="P89" s="52">
        <f t="shared" si="68"/>
        <v>-7.357267122366036E-2</v>
      </c>
    </row>
    <row r="90" spans="1:16" ht="20.100000000000001" customHeight="1" x14ac:dyDescent="0.25">
      <c r="A90" s="306" t="s">
        <v>228</v>
      </c>
      <c r="B90" s="117">
        <v>399.82</v>
      </c>
      <c r="C90" s="140">
        <v>446.12</v>
      </c>
      <c r="D90" s="247">
        <f t="shared" si="42"/>
        <v>3.2515977208725133E-3</v>
      </c>
      <c r="E90" s="215">
        <f t="shared" si="43"/>
        <v>3.5690936268653905E-3</v>
      </c>
      <c r="F90" s="52">
        <f t="shared" si="38"/>
        <v>0.1158021109499275</v>
      </c>
      <c r="H90" s="19">
        <v>208.376</v>
      </c>
      <c r="I90" s="140">
        <v>246.59300000000002</v>
      </c>
      <c r="J90" s="214">
        <f t="shared" si="44"/>
        <v>1.9794194372365855E-3</v>
      </c>
      <c r="K90" s="215">
        <f t="shared" si="45"/>
        <v>2.4097653578285553E-3</v>
      </c>
      <c r="L90" s="52">
        <f t="shared" si="39"/>
        <v>0.18340403885284298</v>
      </c>
      <c r="N90" s="40">
        <f t="shared" si="63"/>
        <v>5.211745285378421</v>
      </c>
      <c r="O90" s="143">
        <f t="shared" si="64"/>
        <v>5.5275038106339105</v>
      </c>
      <c r="P90" s="52">
        <f t="shared" si="65"/>
        <v>6.0585947310462726E-2</v>
      </c>
    </row>
    <row r="91" spans="1:16" ht="20.100000000000001" customHeight="1" x14ac:dyDescent="0.25">
      <c r="A91" s="306" t="s">
        <v>229</v>
      </c>
      <c r="B91" s="117">
        <v>249.46000000000004</v>
      </c>
      <c r="C91" s="140">
        <v>219.48000000000002</v>
      </c>
      <c r="D91" s="247">
        <f t="shared" si="42"/>
        <v>2.0287718659618261E-3</v>
      </c>
      <c r="E91" s="215">
        <f t="shared" si="43"/>
        <v>1.7559057411109477E-3</v>
      </c>
      <c r="F91" s="52">
        <f t="shared" si="38"/>
        <v>-0.12017958790988541</v>
      </c>
      <c r="H91" s="19">
        <v>293.81100000000004</v>
      </c>
      <c r="I91" s="140">
        <v>242.72399999999999</v>
      </c>
      <c r="J91" s="214">
        <f t="shared" si="44"/>
        <v>2.7909893858885791E-3</v>
      </c>
      <c r="K91" s="215">
        <f t="shared" si="45"/>
        <v>2.3719565710039543E-3</v>
      </c>
      <c r="L91" s="52">
        <f t="shared" si="39"/>
        <v>-0.17387708424803713</v>
      </c>
      <c r="N91" s="40">
        <f t="shared" ref="N91:N94" si="69">(H91/B91)*10</f>
        <v>11.777880221277961</v>
      </c>
      <c r="O91" s="143">
        <f t="shared" ref="O91:O94" si="70">(I91/C91)*10</f>
        <v>11.0590486604702</v>
      </c>
      <c r="P91" s="52">
        <f t="shared" ref="P91:P94" si="71">(O91-N91)/N91</f>
        <v>-6.1032337509182438E-2</v>
      </c>
    </row>
    <row r="92" spans="1:16" ht="20.100000000000001" customHeight="1" x14ac:dyDescent="0.25">
      <c r="A92" s="306" t="s">
        <v>230</v>
      </c>
      <c r="B92" s="117">
        <v>231.49999999999997</v>
      </c>
      <c r="C92" s="140">
        <v>243.97</v>
      </c>
      <c r="D92" s="247">
        <f t="shared" si="42"/>
        <v>1.8827094001850502E-3</v>
      </c>
      <c r="E92" s="215">
        <f t="shared" si="43"/>
        <v>1.9518330766303894E-3</v>
      </c>
      <c r="F92" s="52">
        <f t="shared" si="38"/>
        <v>5.3866090712743106E-2</v>
      </c>
      <c r="H92" s="19">
        <v>220.08099999999999</v>
      </c>
      <c r="I92" s="140">
        <v>236.72400000000002</v>
      </c>
      <c r="J92" s="214">
        <f t="shared" si="44"/>
        <v>2.0906083674053872E-3</v>
      </c>
      <c r="K92" s="215">
        <f t="shared" si="45"/>
        <v>2.3133231461014989E-3</v>
      </c>
      <c r="L92" s="52">
        <f t="shared" ref="L92:L94" si="72">(I92-H92)/H92</f>
        <v>7.5622157296631826E-2</v>
      </c>
      <c r="N92" s="40">
        <f t="shared" si="69"/>
        <v>9.5067386609071285</v>
      </c>
      <c r="O92" s="143">
        <f t="shared" si="70"/>
        <v>9.7029962700332018</v>
      </c>
      <c r="P92" s="52">
        <f t="shared" si="71"/>
        <v>2.0644052195639768E-2</v>
      </c>
    </row>
    <row r="93" spans="1:16" ht="20.100000000000001" customHeight="1" x14ac:dyDescent="0.25">
      <c r="A93" s="306" t="s">
        <v>194</v>
      </c>
      <c r="B93" s="117">
        <v>217.13</v>
      </c>
      <c r="C93" s="140">
        <v>221.84</v>
      </c>
      <c r="D93" s="247">
        <f t="shared" si="42"/>
        <v>1.7658431622556371E-3</v>
      </c>
      <c r="E93" s="215">
        <f t="shared" si="43"/>
        <v>1.7747864480046136E-3</v>
      </c>
      <c r="F93" s="52">
        <f t="shared" si="38"/>
        <v>2.1692073872795137E-2</v>
      </c>
      <c r="H93" s="19">
        <v>228.00900000000001</v>
      </c>
      <c r="I93" s="140">
        <v>215.63</v>
      </c>
      <c r="J93" s="214">
        <f t="shared" si="44"/>
        <v>2.1659185629097242E-3</v>
      </c>
      <c r="K93" s="215">
        <f t="shared" si="45"/>
        <v>2.107187568619431E-3</v>
      </c>
      <c r="L93" s="52">
        <f t="shared" si="72"/>
        <v>-5.4291716555048344E-2</v>
      </c>
      <c r="N93" s="40">
        <f t="shared" si="69"/>
        <v>10.501036245567173</v>
      </c>
      <c r="O93" s="143">
        <f t="shared" si="70"/>
        <v>9.7200685178507022</v>
      </c>
      <c r="P93" s="52">
        <f t="shared" si="71"/>
        <v>-7.4370539197609414E-2</v>
      </c>
    </row>
    <row r="94" spans="1:16" ht="20.100000000000001" customHeight="1" x14ac:dyDescent="0.25">
      <c r="A94" s="306" t="s">
        <v>222</v>
      </c>
      <c r="B94" s="117">
        <v>185.5</v>
      </c>
      <c r="C94" s="140">
        <v>119.53999999999998</v>
      </c>
      <c r="D94" s="247">
        <f t="shared" si="42"/>
        <v>1.5086073163469843E-3</v>
      </c>
      <c r="E94" s="215">
        <f t="shared" si="43"/>
        <v>9.5635580596137521E-4</v>
      </c>
      <c r="F94" s="52">
        <f t="shared" si="38"/>
        <v>-0.35557951482479794</v>
      </c>
      <c r="H94" s="19">
        <v>476.46600000000001</v>
      </c>
      <c r="I94" s="140">
        <v>180.5</v>
      </c>
      <c r="J94" s="214">
        <f t="shared" si="44"/>
        <v>4.5260781547892606E-3</v>
      </c>
      <c r="K94" s="215">
        <f t="shared" ref="K94" si="73">I94/$I$96</f>
        <v>1.7638888658155511E-3</v>
      </c>
      <c r="L94" s="52">
        <f t="shared" si="72"/>
        <v>-0.62116919150579475</v>
      </c>
      <c r="N94" s="40">
        <f t="shared" si="69"/>
        <v>25.685498652291106</v>
      </c>
      <c r="O94" s="143">
        <f t="shared" si="70"/>
        <v>15.099548268362057</v>
      </c>
      <c r="P94" s="52">
        <f t="shared" si="71"/>
        <v>-0.41213723460201535</v>
      </c>
    </row>
    <row r="95" spans="1:16" ht="20.100000000000001" customHeight="1" thickBot="1" x14ac:dyDescent="0.3">
      <c r="A95" s="307" t="s">
        <v>17</v>
      </c>
      <c r="B95" s="196">
        <f>B96-SUM(B68:B94)</f>
        <v>3729.7099999999627</v>
      </c>
      <c r="C95" s="142">
        <f>C96-SUM(C68:C94)</f>
        <v>2815.6700000000128</v>
      </c>
      <c r="D95" s="247">
        <f t="shared" si="42"/>
        <v>3.0332440937209996E-2</v>
      </c>
      <c r="E95" s="215">
        <f t="shared" si="43"/>
        <v>2.2526203381054693E-2</v>
      </c>
      <c r="F95" s="52">
        <f>(C95-B95)/B95</f>
        <v>-0.24506999203690341</v>
      </c>
      <c r="H95" s="19">
        <f>H96-SUM(H68:H94)</f>
        <v>2721.9849999999569</v>
      </c>
      <c r="I95" s="142">
        <f>I96-SUM(I68:I94)</f>
        <v>2071.9149999999499</v>
      </c>
      <c r="J95" s="214">
        <f t="shared" si="44"/>
        <v>2.585686459508937E-2</v>
      </c>
      <c r="K95" s="215">
        <f t="shared" si="45"/>
        <v>2.0247245426128196E-2</v>
      </c>
      <c r="L95" s="52">
        <f>(I95-H95)/H95</f>
        <v>-0.23882203612437883</v>
      </c>
      <c r="N95" s="40">
        <f t="shared" si="40"/>
        <v>7.2981143306047507</v>
      </c>
      <c r="O95" s="143">
        <f t="shared" si="41"/>
        <v>7.358515024842899</v>
      </c>
      <c r="P95" s="52">
        <f>(O95-N95)/N95</f>
        <v>8.2762055377588566E-3</v>
      </c>
    </row>
    <row r="96" spans="1:16" ht="26.25" customHeight="1" thickBot="1" x14ac:dyDescent="0.3">
      <c r="A96" s="12" t="s">
        <v>18</v>
      </c>
      <c r="B96" s="17">
        <v>122961.09</v>
      </c>
      <c r="C96" s="145">
        <v>124995.31999999998</v>
      </c>
      <c r="D96" s="255">
        <f>SUM(D68:D95)</f>
        <v>0.99999999999999944</v>
      </c>
      <c r="E96" s="244">
        <f>SUM(E68:E95)</f>
        <v>1</v>
      </c>
      <c r="F96" s="57">
        <f>(C96-B96)/B96</f>
        <v>1.6543688739258749E-2</v>
      </c>
      <c r="G96" s="1"/>
      <c r="H96" s="17">
        <v>105271.27099999995</v>
      </c>
      <c r="I96" s="145">
        <v>102330.70999999996</v>
      </c>
      <c r="J96" s="255">
        <f t="shared" si="44"/>
        <v>1</v>
      </c>
      <c r="K96" s="244">
        <f t="shared" si="45"/>
        <v>1</v>
      </c>
      <c r="L96" s="57">
        <f>(I96-H96)/H96</f>
        <v>-2.7933176564382777E-2</v>
      </c>
      <c r="M96" s="1"/>
      <c r="N96" s="37">
        <f t="shared" si="40"/>
        <v>8.5613482281264712</v>
      </c>
      <c r="O96" s="150">
        <f t="shared" si="41"/>
        <v>8.1867633124184156</v>
      </c>
      <c r="P96" s="57">
        <f>(O96-N96)/N96</f>
        <v>-4.3753028813550338E-2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K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55" t="s">
        <v>16</v>
      </c>
      <c r="B3" s="343"/>
      <c r="C3" s="343"/>
      <c r="D3" s="370" t="s">
        <v>1</v>
      </c>
      <c r="E3" s="368"/>
      <c r="F3" s="370" t="s">
        <v>104</v>
      </c>
      <c r="G3" s="368"/>
      <c r="H3" s="130" t="s">
        <v>0</v>
      </c>
      <c r="J3" s="372" t="s">
        <v>19</v>
      </c>
      <c r="K3" s="368"/>
      <c r="L3" s="366" t="s">
        <v>104</v>
      </c>
      <c r="M3" s="367"/>
      <c r="N3" s="130" t="s">
        <v>0</v>
      </c>
      <c r="P3" s="378" t="s">
        <v>22</v>
      </c>
      <c r="Q3" s="368"/>
      <c r="R3" s="130" t="s">
        <v>0</v>
      </c>
    </row>
    <row r="4" spans="1:18" x14ac:dyDescent="0.25">
      <c r="A4" s="369"/>
      <c r="B4" s="344"/>
      <c r="C4" s="344"/>
      <c r="D4" s="373" t="s">
        <v>214</v>
      </c>
      <c r="E4" s="375"/>
      <c r="F4" s="373" t="str">
        <f>D4</f>
        <v>jan-nov</v>
      </c>
      <c r="G4" s="375"/>
      <c r="H4" s="131" t="s">
        <v>152</v>
      </c>
      <c r="J4" s="376" t="str">
        <f>D4</f>
        <v>jan-nov</v>
      </c>
      <c r="K4" s="375"/>
      <c r="L4" s="377" t="str">
        <f>D4</f>
        <v>jan-nov</v>
      </c>
      <c r="M4" s="365"/>
      <c r="N4" s="131" t="str">
        <f>H4</f>
        <v>2025/2024</v>
      </c>
      <c r="P4" s="376" t="str">
        <f>D4</f>
        <v>jan-nov</v>
      </c>
      <c r="Q4" s="374"/>
      <c r="R4" s="131" t="str">
        <f>N4</f>
        <v>2025/2024</v>
      </c>
    </row>
    <row r="5" spans="1:18" ht="19.5" customHeight="1" thickBot="1" x14ac:dyDescent="0.3">
      <c r="A5" s="356"/>
      <c r="B5" s="379"/>
      <c r="C5" s="379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11994.000000000005</v>
      </c>
      <c r="E6" s="147">
        <v>10837.770000000008</v>
      </c>
      <c r="F6" s="247">
        <f>D6/D8</f>
        <v>0.54948906313351686</v>
      </c>
      <c r="G6" s="246">
        <f>E6/E8</f>
        <v>0.55070081443254981</v>
      </c>
      <c r="H6" s="102">
        <f>(E6-D6)/D6</f>
        <v>-9.6400700350174853E-2</v>
      </c>
      <c r="I6" s="1"/>
      <c r="J6" s="19">
        <v>6030.139000000001</v>
      </c>
      <c r="K6" s="147">
        <v>5691.8429999999989</v>
      </c>
      <c r="L6" s="247">
        <f>J6/J8</f>
        <v>0.42213169351201346</v>
      </c>
      <c r="M6" s="246">
        <f>K6/K8</f>
        <v>0.43542367195750603</v>
      </c>
      <c r="N6" s="102">
        <f>(K6-J6)/J6</f>
        <v>-5.6100862683265182E-2</v>
      </c>
      <c r="P6" s="27">
        <f t="shared" ref="P6:Q8" si="0">(J6/D6)*10</f>
        <v>5.0276296481574096</v>
      </c>
      <c r="Q6" s="152">
        <f t="shared" si="0"/>
        <v>5.2518580851964893</v>
      </c>
      <c r="R6" s="102">
        <f>(Q6-P6)/P6</f>
        <v>4.4599235172634047E-2</v>
      </c>
    </row>
    <row r="7" spans="1:18" ht="24" customHeight="1" thickBot="1" x14ac:dyDescent="0.3">
      <c r="A7" s="161" t="s">
        <v>21</v>
      </c>
      <c r="B7" s="1"/>
      <c r="C7" s="1"/>
      <c r="D7" s="117">
        <v>9833.550000000012</v>
      </c>
      <c r="E7" s="140">
        <v>8842.1900000000023</v>
      </c>
      <c r="F7" s="247">
        <f>D7/D8</f>
        <v>0.45051093686648314</v>
      </c>
      <c r="G7" s="215">
        <f>E7/E8</f>
        <v>0.44929918556745024</v>
      </c>
      <c r="H7" s="55">
        <f t="shared" ref="H7:H8" si="1">(E7-D7)/D7</f>
        <v>-0.10081404985991921</v>
      </c>
      <c r="J7" s="19">
        <v>8254.8320000000003</v>
      </c>
      <c r="K7" s="140">
        <v>7380.1219999999985</v>
      </c>
      <c r="L7" s="247">
        <f>J7/J8</f>
        <v>0.57786830648798648</v>
      </c>
      <c r="M7" s="215">
        <f>K7/K8</f>
        <v>0.56457632804249402</v>
      </c>
      <c r="N7" s="55">
        <f t="shared" ref="N7:N8" si="2">(K7-J7)/J7</f>
        <v>-0.10596339210779841</v>
      </c>
      <c r="P7" s="27">
        <f t="shared" si="0"/>
        <v>8.3945594419105909</v>
      </c>
      <c r="Q7" s="152">
        <f t="shared" si="0"/>
        <v>8.3464865604561727</v>
      </c>
      <c r="R7" s="55">
        <f t="shared" ref="R7:R8" si="3">(Q7-P7)/P7</f>
        <v>-5.7266711597049472E-3</v>
      </c>
    </row>
    <row r="8" spans="1:18" ht="26.25" customHeight="1" thickBot="1" x14ac:dyDescent="0.3">
      <c r="A8" s="12" t="s">
        <v>12</v>
      </c>
      <c r="B8" s="162"/>
      <c r="C8" s="162"/>
      <c r="D8" s="163">
        <v>21827.550000000017</v>
      </c>
      <c r="E8" s="145">
        <v>19679.96000000001</v>
      </c>
      <c r="F8" s="243">
        <f>SUM(F6:F7)</f>
        <v>1</v>
      </c>
      <c r="G8" s="244">
        <f>SUM(G6:G7)</f>
        <v>1</v>
      </c>
      <c r="H8" s="57">
        <f t="shared" si="1"/>
        <v>-9.8388962572529021E-2</v>
      </c>
      <c r="I8" s="1"/>
      <c r="J8" s="17">
        <v>14284.971000000001</v>
      </c>
      <c r="K8" s="145">
        <v>13071.964999999997</v>
      </c>
      <c r="L8" s="243">
        <f>SUM(L6:L7)</f>
        <v>1</v>
      </c>
      <c r="M8" s="244">
        <f>SUM(M6:M7)</f>
        <v>1</v>
      </c>
      <c r="N8" s="57">
        <f t="shared" si="2"/>
        <v>-8.4914838119027669E-2</v>
      </c>
      <c r="O8" s="1"/>
      <c r="P8" s="29">
        <f t="shared" si="0"/>
        <v>6.544468343904831</v>
      </c>
      <c r="Q8" s="146">
        <f t="shared" si="0"/>
        <v>6.6422721387645041</v>
      </c>
      <c r="R8" s="57">
        <f t="shared" si="3"/>
        <v>1.4944498119661974E-2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7" zoomScaleNormal="100" workbookViewId="0">
      <selection activeCell="P92" sqref="P92:P93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82" t="s">
        <v>3</v>
      </c>
      <c r="B4" s="370" t="s">
        <v>1</v>
      </c>
      <c r="C4" s="368"/>
      <c r="D4" s="370" t="s">
        <v>104</v>
      </c>
      <c r="E4" s="368"/>
      <c r="F4" s="130" t="s">
        <v>0</v>
      </c>
      <c r="H4" s="380" t="s">
        <v>19</v>
      </c>
      <c r="I4" s="381"/>
      <c r="J4" s="370" t="s">
        <v>104</v>
      </c>
      <c r="K4" s="371"/>
      <c r="L4" s="130" t="s">
        <v>0</v>
      </c>
      <c r="N4" s="378" t="s">
        <v>22</v>
      </c>
      <c r="O4" s="368"/>
      <c r="P4" s="130" t="s">
        <v>0</v>
      </c>
    </row>
    <row r="5" spans="1:16" x14ac:dyDescent="0.25">
      <c r="A5" s="383"/>
      <c r="B5" s="373" t="s">
        <v>214</v>
      </c>
      <c r="C5" s="375"/>
      <c r="D5" s="373" t="str">
        <f>B5</f>
        <v>jan-nov</v>
      </c>
      <c r="E5" s="375"/>
      <c r="F5" s="131" t="s">
        <v>152</v>
      </c>
      <c r="H5" s="376" t="str">
        <f>B5</f>
        <v>jan-nov</v>
      </c>
      <c r="I5" s="375"/>
      <c r="J5" s="373" t="str">
        <f>B5</f>
        <v>jan-nov</v>
      </c>
      <c r="K5" s="374"/>
      <c r="L5" s="131" t="str">
        <f>F5</f>
        <v>2025/2024</v>
      </c>
      <c r="N5" s="376" t="str">
        <f>B5</f>
        <v>jan-nov</v>
      </c>
      <c r="O5" s="374"/>
      <c r="P5" s="131" t="str">
        <f>L5</f>
        <v>2025/2024</v>
      </c>
    </row>
    <row r="6" spans="1:16" ht="19.5" customHeight="1" thickBot="1" x14ac:dyDescent="0.3">
      <c r="A6" s="38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156</v>
      </c>
      <c r="B7" s="39">
        <v>1853.7900000000002</v>
      </c>
      <c r="C7" s="147">
        <v>1698.2600000000002</v>
      </c>
      <c r="D7" s="247">
        <f>B7/$B$33</f>
        <v>8.4928908649848478E-2</v>
      </c>
      <c r="E7" s="246">
        <f t="shared" ref="E7:E32" si="0">C7/$C$33</f>
        <v>8.6293874581045885E-2</v>
      </c>
      <c r="F7" s="52">
        <f>(C7-B7)/B7</f>
        <v>-8.3898391942992437E-2</v>
      </c>
      <c r="H7" s="39">
        <v>2410.9169999999995</v>
      </c>
      <c r="I7" s="147">
        <v>1933.5419999999999</v>
      </c>
      <c r="J7" s="247">
        <f>H7/$H$33</f>
        <v>0.1687729712576945</v>
      </c>
      <c r="K7" s="246">
        <f>I7/$I$33</f>
        <v>0.14791517572147722</v>
      </c>
      <c r="L7" s="52">
        <f>(I7-H7)/H7</f>
        <v>-0.19800557215366588</v>
      </c>
      <c r="N7" s="27">
        <f t="shared" ref="N7:N33" si="1">(H7/B7)*10</f>
        <v>13.005340410726129</v>
      </c>
      <c r="O7" s="151">
        <f t="shared" ref="O7:O32" si="2">(I7/C7)*10</f>
        <v>11.385429792846795</v>
      </c>
      <c r="P7" s="61">
        <f>(O7-N7)/N7</f>
        <v>-0.12455734080926603</v>
      </c>
    </row>
    <row r="8" spans="1:16" ht="20.100000000000001" customHeight="1" x14ac:dyDescent="0.25">
      <c r="A8" s="8" t="s">
        <v>155</v>
      </c>
      <c r="B8" s="19">
        <v>5777.9100000000008</v>
      </c>
      <c r="C8" s="140">
        <v>4842.41</v>
      </c>
      <c r="D8" s="247">
        <f t="shared" ref="D8:D32" si="3">B8/$B$33</f>
        <v>0.26470721633898447</v>
      </c>
      <c r="E8" s="215">
        <f t="shared" si="0"/>
        <v>0.24605791881690808</v>
      </c>
      <c r="F8" s="52">
        <f t="shared" ref="F8:F32" si="4">(C8-B8)/B8</f>
        <v>-0.16190975629596183</v>
      </c>
      <c r="H8" s="19">
        <v>2123.7710000000002</v>
      </c>
      <c r="I8" s="140">
        <v>1798.4959999999999</v>
      </c>
      <c r="J8" s="247">
        <f t="shared" ref="J8:J32" si="5">H8/$H$33</f>
        <v>0.1486717053888314</v>
      </c>
      <c r="K8" s="215">
        <f t="shared" ref="K8:K32" si="6">I8/$I$33</f>
        <v>0.1375842117080332</v>
      </c>
      <c r="L8" s="52">
        <f t="shared" ref="L8:L33" si="7">(I8-H8)/H8</f>
        <v>-0.15315916829074336</v>
      </c>
      <c r="N8" s="27">
        <f t="shared" si="1"/>
        <v>3.675673383628336</v>
      </c>
      <c r="O8" s="152">
        <f t="shared" si="2"/>
        <v>3.714051474369167</v>
      </c>
      <c r="P8" s="52">
        <f t="shared" ref="P8:P69" si="8">(O8-N8)/N8</f>
        <v>1.0441104727032972E-2</v>
      </c>
    </row>
    <row r="9" spans="1:16" ht="20.100000000000001" customHeight="1" x14ac:dyDescent="0.25">
      <c r="A9" s="8" t="s">
        <v>158</v>
      </c>
      <c r="B9" s="19">
        <v>2125.6999999999998</v>
      </c>
      <c r="C9" s="140">
        <v>2038.1799999999996</v>
      </c>
      <c r="D9" s="247">
        <f t="shared" si="3"/>
        <v>9.7386101509331094E-2</v>
      </c>
      <c r="E9" s="215">
        <f t="shared" si="0"/>
        <v>0.10356626741111256</v>
      </c>
      <c r="F9" s="52">
        <f t="shared" si="4"/>
        <v>-4.1172319706449745E-2</v>
      </c>
      <c r="H9" s="19">
        <v>1617.7999999999997</v>
      </c>
      <c r="I9" s="140">
        <v>1668.0999999999997</v>
      </c>
      <c r="J9" s="247">
        <f t="shared" si="5"/>
        <v>0.11325189249596655</v>
      </c>
      <c r="K9" s="215">
        <f t="shared" si="6"/>
        <v>0.12760897080125291</v>
      </c>
      <c r="L9" s="52">
        <f t="shared" si="7"/>
        <v>3.109160588453453E-2</v>
      </c>
      <c r="N9" s="27">
        <f t="shared" si="1"/>
        <v>7.6106694265418442</v>
      </c>
      <c r="O9" s="152">
        <f t="shared" si="2"/>
        <v>8.1842624302073421</v>
      </c>
      <c r="P9" s="52">
        <f t="shared" si="8"/>
        <v>7.5366958084543773E-2</v>
      </c>
    </row>
    <row r="10" spans="1:16" ht="20.100000000000001" customHeight="1" x14ac:dyDescent="0.25">
      <c r="A10" s="8" t="s">
        <v>175</v>
      </c>
      <c r="B10" s="19">
        <v>1970.25</v>
      </c>
      <c r="C10" s="140">
        <v>1981.0400000000002</v>
      </c>
      <c r="D10" s="247">
        <f t="shared" si="3"/>
        <v>9.0264367737102891E-2</v>
      </c>
      <c r="E10" s="215">
        <f t="shared" si="0"/>
        <v>0.10066280622521588</v>
      </c>
      <c r="F10" s="52">
        <f t="shared" si="4"/>
        <v>5.4764623778709252E-3</v>
      </c>
      <c r="H10" s="19">
        <v>1149.0120000000002</v>
      </c>
      <c r="I10" s="140">
        <v>1222.7170000000001</v>
      </c>
      <c r="J10" s="247">
        <f t="shared" si="5"/>
        <v>8.0435025034352556E-2</v>
      </c>
      <c r="K10" s="215">
        <f t="shared" si="6"/>
        <v>9.353735264744055E-2</v>
      </c>
      <c r="L10" s="52">
        <f t="shared" si="7"/>
        <v>6.414641448479208E-2</v>
      </c>
      <c r="N10" s="27">
        <f t="shared" si="1"/>
        <v>5.8318081461743443</v>
      </c>
      <c r="O10" s="152">
        <f t="shared" si="2"/>
        <v>6.1720964745790088</v>
      </c>
      <c r="P10" s="52">
        <f t="shared" si="8"/>
        <v>5.8350398345647404E-2</v>
      </c>
    </row>
    <row r="11" spans="1:16" ht="20.100000000000001" customHeight="1" x14ac:dyDescent="0.25">
      <c r="A11" s="8" t="s">
        <v>162</v>
      </c>
      <c r="B11" s="19">
        <v>1888.7199999999996</v>
      </c>
      <c r="C11" s="140">
        <v>1628.22</v>
      </c>
      <c r="D11" s="247">
        <f t="shared" si="3"/>
        <v>8.6529179866728034E-2</v>
      </c>
      <c r="E11" s="215">
        <f t="shared" si="0"/>
        <v>8.2734924257976114E-2</v>
      </c>
      <c r="F11" s="52">
        <f t="shared" si="4"/>
        <v>-0.13792409674276737</v>
      </c>
      <c r="H11" s="19">
        <v>984.74900000000002</v>
      </c>
      <c r="I11" s="140">
        <v>779.10699999999997</v>
      </c>
      <c r="J11" s="247">
        <f t="shared" si="5"/>
        <v>6.8936016740951039E-2</v>
      </c>
      <c r="K11" s="215">
        <f t="shared" si="6"/>
        <v>5.960136827171738E-2</v>
      </c>
      <c r="L11" s="52">
        <f t="shared" si="7"/>
        <v>-0.20882681779824103</v>
      </c>
      <c r="N11" s="27">
        <f t="shared" si="1"/>
        <v>5.2138432377483177</v>
      </c>
      <c r="O11" s="152">
        <f t="shared" si="2"/>
        <v>4.7850229084521745</v>
      </c>
      <c r="P11" s="52">
        <f t="shared" si="8"/>
        <v>-8.2246494522788177E-2</v>
      </c>
    </row>
    <row r="12" spans="1:16" ht="20.100000000000001" customHeight="1" x14ac:dyDescent="0.25">
      <c r="A12" s="8" t="s">
        <v>163</v>
      </c>
      <c r="B12" s="19">
        <v>1242.3399999999999</v>
      </c>
      <c r="C12" s="140">
        <v>972.80000000000007</v>
      </c>
      <c r="D12" s="247">
        <f t="shared" si="3"/>
        <v>5.6916144963589592E-2</v>
      </c>
      <c r="E12" s="215">
        <f t="shared" si="0"/>
        <v>4.9430994778444662E-2</v>
      </c>
      <c r="F12" s="52">
        <f t="shared" si="4"/>
        <v>-0.21696154031907519</v>
      </c>
      <c r="H12" s="19">
        <v>834.51300000000003</v>
      </c>
      <c r="I12" s="140">
        <v>702.54100000000005</v>
      </c>
      <c r="J12" s="247">
        <f t="shared" si="5"/>
        <v>5.8418949537944465E-2</v>
      </c>
      <c r="K12" s="215">
        <f t="shared" si="6"/>
        <v>5.3744100447025385E-2</v>
      </c>
      <c r="L12" s="52">
        <f t="shared" si="7"/>
        <v>-0.15814253342967691</v>
      </c>
      <c r="N12" s="27">
        <f t="shared" si="1"/>
        <v>6.717267414717389</v>
      </c>
      <c r="O12" s="152">
        <f t="shared" si="2"/>
        <v>7.2218441611842108</v>
      </c>
      <c r="P12" s="52">
        <f t="shared" si="8"/>
        <v>7.5116370290887177E-2</v>
      </c>
    </row>
    <row r="13" spans="1:16" ht="20.100000000000001" customHeight="1" x14ac:dyDescent="0.25">
      <c r="A13" s="8" t="s">
        <v>168</v>
      </c>
      <c r="B13" s="19">
        <v>891.04</v>
      </c>
      <c r="C13" s="140">
        <v>919.35</v>
      </c>
      <c r="D13" s="247">
        <f t="shared" si="3"/>
        <v>4.0821805470609387E-2</v>
      </c>
      <c r="E13" s="215">
        <f t="shared" si="0"/>
        <v>4.6715033973646271E-2</v>
      </c>
      <c r="F13" s="52">
        <f t="shared" si="4"/>
        <v>3.1771862093733234E-2</v>
      </c>
      <c r="H13" s="19">
        <v>460.48900000000003</v>
      </c>
      <c r="I13" s="140">
        <v>612.83000000000004</v>
      </c>
      <c r="J13" s="247">
        <f t="shared" si="5"/>
        <v>3.2235907234253403E-2</v>
      </c>
      <c r="K13" s="215">
        <f t="shared" si="6"/>
        <v>4.6881245474570968E-2</v>
      </c>
      <c r="L13" s="52">
        <f t="shared" si="7"/>
        <v>0.33082440622903042</v>
      </c>
      <c r="N13" s="27">
        <f t="shared" si="1"/>
        <v>5.1679947028191791</v>
      </c>
      <c r="O13" s="152">
        <f t="shared" si="2"/>
        <v>6.6659052591504873</v>
      </c>
      <c r="P13" s="52">
        <f t="shared" si="8"/>
        <v>0.28984367099180403</v>
      </c>
    </row>
    <row r="14" spans="1:16" ht="20.100000000000001" customHeight="1" x14ac:dyDescent="0.25">
      <c r="A14" s="8" t="s">
        <v>161</v>
      </c>
      <c r="B14" s="19">
        <v>679.47</v>
      </c>
      <c r="C14" s="140">
        <v>653.77</v>
      </c>
      <c r="D14" s="247">
        <f t="shared" si="3"/>
        <v>3.1129008981768454E-2</v>
      </c>
      <c r="E14" s="215">
        <f t="shared" si="0"/>
        <v>3.3220087845706993E-2</v>
      </c>
      <c r="F14" s="52">
        <f t="shared" si="4"/>
        <v>-3.7823597804170966E-2</v>
      </c>
      <c r="H14" s="19">
        <v>434.12700000000001</v>
      </c>
      <c r="I14" s="140">
        <v>418.95599999999996</v>
      </c>
      <c r="J14" s="247">
        <f t="shared" si="5"/>
        <v>3.0390471216217383E-2</v>
      </c>
      <c r="K14" s="215">
        <f t="shared" si="6"/>
        <v>3.2049963414069731E-2</v>
      </c>
      <c r="L14" s="52">
        <f t="shared" si="7"/>
        <v>-3.4945995065960071E-2</v>
      </c>
      <c r="N14" s="27">
        <f t="shared" si="1"/>
        <v>6.3892004061989489</v>
      </c>
      <c r="O14" s="152">
        <f t="shared" si="2"/>
        <v>6.4083087324288357</v>
      </c>
      <c r="P14" s="52">
        <f t="shared" si="8"/>
        <v>2.9907226280376882E-3</v>
      </c>
    </row>
    <row r="15" spans="1:16" ht="20.100000000000001" customHeight="1" x14ac:dyDescent="0.25">
      <c r="A15" s="8" t="s">
        <v>170</v>
      </c>
      <c r="B15" s="19">
        <v>210.76</v>
      </c>
      <c r="C15" s="140">
        <v>152.65</v>
      </c>
      <c r="D15" s="247">
        <f t="shared" si="3"/>
        <v>9.6556874225462771E-3</v>
      </c>
      <c r="E15" s="215">
        <f t="shared" si="0"/>
        <v>7.7566214565476738E-3</v>
      </c>
      <c r="F15" s="52">
        <f t="shared" si="4"/>
        <v>-0.27571645473524381</v>
      </c>
      <c r="H15" s="19">
        <v>529.47299999999996</v>
      </c>
      <c r="I15" s="140">
        <v>375.12200000000001</v>
      </c>
      <c r="J15" s="247">
        <f t="shared" si="5"/>
        <v>3.7065038493952839E-2</v>
      </c>
      <c r="K15" s="215">
        <f t="shared" si="6"/>
        <v>2.8696680261919311E-2</v>
      </c>
      <c r="L15" s="52">
        <f t="shared" si="7"/>
        <v>-0.29151816995389745</v>
      </c>
      <c r="N15" s="27">
        <f t="shared" si="1"/>
        <v>25.122081988992218</v>
      </c>
      <c r="O15" s="152">
        <f t="shared" si="2"/>
        <v>24.573992793973144</v>
      </c>
      <c r="P15" s="52">
        <f t="shared" si="8"/>
        <v>-2.1817029148270072E-2</v>
      </c>
    </row>
    <row r="16" spans="1:16" ht="20.100000000000001" customHeight="1" x14ac:dyDescent="0.25">
      <c r="A16" s="8" t="s">
        <v>160</v>
      </c>
      <c r="B16" s="19">
        <v>403.63999999999993</v>
      </c>
      <c r="C16" s="140">
        <v>421.43999999999994</v>
      </c>
      <c r="D16" s="247">
        <f t="shared" si="3"/>
        <v>1.8492226566884509E-2</v>
      </c>
      <c r="E16" s="215">
        <f t="shared" si="0"/>
        <v>2.141467767210908E-2</v>
      </c>
      <c r="F16" s="52">
        <f t="shared" si="4"/>
        <v>4.4098701813497211E-2</v>
      </c>
      <c r="H16" s="19">
        <v>324.15100000000001</v>
      </c>
      <c r="I16" s="140">
        <v>352.01499999999999</v>
      </c>
      <c r="J16" s="247">
        <f t="shared" si="5"/>
        <v>2.2691750651786413E-2</v>
      </c>
      <c r="K16" s="215">
        <f t="shared" si="6"/>
        <v>2.6929004170375307E-2</v>
      </c>
      <c r="L16" s="52">
        <f t="shared" si="7"/>
        <v>8.5959938423759222E-2</v>
      </c>
      <c r="N16" s="27">
        <f t="shared" si="1"/>
        <v>8.0306956694083844</v>
      </c>
      <c r="O16" s="152">
        <f t="shared" si="2"/>
        <v>8.3526717919514066</v>
      </c>
      <c r="P16" s="52">
        <f t="shared" si="8"/>
        <v>4.0093179445155336E-2</v>
      </c>
    </row>
    <row r="17" spans="1:16" ht="20.100000000000001" customHeight="1" x14ac:dyDescent="0.25">
      <c r="A17" s="8" t="s">
        <v>167</v>
      </c>
      <c r="B17" s="19">
        <v>595.30000000000007</v>
      </c>
      <c r="C17" s="140">
        <v>658.56</v>
      </c>
      <c r="D17" s="247">
        <f t="shared" si="3"/>
        <v>2.7272873043470296E-2</v>
      </c>
      <c r="E17" s="215">
        <f t="shared" si="0"/>
        <v>3.3463482649354961E-2</v>
      </c>
      <c r="F17" s="52">
        <f t="shared" si="4"/>
        <v>0.10626574836217012</v>
      </c>
      <c r="H17" s="19">
        <v>305.60499999999996</v>
      </c>
      <c r="I17" s="140">
        <v>306.22699999999998</v>
      </c>
      <c r="J17" s="247">
        <f t="shared" si="5"/>
        <v>2.1393463101885189E-2</v>
      </c>
      <c r="K17" s="215">
        <f t="shared" si="6"/>
        <v>2.3426240813833269E-2</v>
      </c>
      <c r="L17" s="52">
        <f t="shared" si="7"/>
        <v>2.0353070139559697E-3</v>
      </c>
      <c r="N17" s="27">
        <f t="shared" si="1"/>
        <v>5.1336301024693416</v>
      </c>
      <c r="O17" s="152">
        <f t="shared" si="2"/>
        <v>4.6499483722060253</v>
      </c>
      <c r="P17" s="52">
        <f t="shared" si="8"/>
        <v>-9.4218266725267022E-2</v>
      </c>
    </row>
    <row r="18" spans="1:16" ht="20.100000000000001" customHeight="1" x14ac:dyDescent="0.25">
      <c r="A18" s="8" t="s">
        <v>179</v>
      </c>
      <c r="B18" s="19">
        <v>332.59999999999997</v>
      </c>
      <c r="C18" s="140">
        <v>248.22</v>
      </c>
      <c r="D18" s="247">
        <f t="shared" si="3"/>
        <v>1.5237624011856575E-2</v>
      </c>
      <c r="E18" s="215">
        <f t="shared" si="0"/>
        <v>1.2612830513883155E-2</v>
      </c>
      <c r="F18" s="52">
        <f t="shared" si="4"/>
        <v>-0.25369813589897766</v>
      </c>
      <c r="H18" s="19">
        <v>297.18</v>
      </c>
      <c r="I18" s="140">
        <v>293.55799999999994</v>
      </c>
      <c r="J18" s="247">
        <f t="shared" si="5"/>
        <v>2.0803682415596086E-2</v>
      </c>
      <c r="K18" s="215">
        <f t="shared" si="6"/>
        <v>2.2457067472258375E-2</v>
      </c>
      <c r="L18" s="52">
        <f t="shared" si="7"/>
        <v>-1.2187899589474631E-2</v>
      </c>
      <c r="N18" s="27">
        <f t="shared" ref="N18" si="9">(H18/B18)*10</f>
        <v>8.9350571256764901</v>
      </c>
      <c r="O18" s="152">
        <f t="shared" ref="O18" si="10">(I18/C18)*10</f>
        <v>11.826524856981708</v>
      </c>
      <c r="P18" s="52">
        <f t="shared" ref="P18" si="11">(O18-N18)/N18</f>
        <v>0.32360931672121784</v>
      </c>
    </row>
    <row r="19" spans="1:16" ht="20.100000000000001" customHeight="1" x14ac:dyDescent="0.25">
      <c r="A19" s="8" t="s">
        <v>169</v>
      </c>
      <c r="B19" s="19">
        <v>391.42</v>
      </c>
      <c r="C19" s="140">
        <v>426.45</v>
      </c>
      <c r="D19" s="247">
        <f t="shared" si="3"/>
        <v>1.7932383616118163E-2</v>
      </c>
      <c r="E19" s="215">
        <f t="shared" si="0"/>
        <v>2.1669251360266983E-2</v>
      </c>
      <c r="F19" s="52">
        <f t="shared" si="4"/>
        <v>8.9494660467017456E-2</v>
      </c>
      <c r="H19" s="19">
        <v>296.863</v>
      </c>
      <c r="I19" s="140">
        <v>286.63099999999997</v>
      </c>
      <c r="J19" s="247">
        <f t="shared" si="5"/>
        <v>2.0781491260990308E-2</v>
      </c>
      <c r="K19" s="215">
        <f t="shared" si="6"/>
        <v>2.1927154792718617E-2</v>
      </c>
      <c r="L19" s="52">
        <f t="shared" si="7"/>
        <v>-3.4467077406076296E-2</v>
      </c>
      <c r="N19" s="27">
        <f t="shared" ref="N19:N26" si="12">(H19/B19)*10</f>
        <v>7.5842573195033474</v>
      </c>
      <c r="O19" s="152">
        <f t="shared" ref="O19:O26" si="13">(I19/C19)*10</f>
        <v>6.7213272364872783</v>
      </c>
      <c r="P19" s="52">
        <f t="shared" ref="P19:P26" si="14">(O19-N19)/N19</f>
        <v>-0.11377911464013694</v>
      </c>
    </row>
    <row r="20" spans="1:16" ht="20.100000000000001" customHeight="1" x14ac:dyDescent="0.25">
      <c r="A20" s="8" t="s">
        <v>165</v>
      </c>
      <c r="B20" s="19">
        <v>393.68999999999994</v>
      </c>
      <c r="C20" s="140">
        <v>360.72</v>
      </c>
      <c r="D20" s="247">
        <f t="shared" si="3"/>
        <v>1.8036380629067393E-2</v>
      </c>
      <c r="E20" s="215">
        <f t="shared" si="0"/>
        <v>1.8329305547368994E-2</v>
      </c>
      <c r="F20" s="52">
        <f t="shared" si="4"/>
        <v>-8.3746094642993013E-2</v>
      </c>
      <c r="H20" s="19">
        <v>303.87299999999993</v>
      </c>
      <c r="I20" s="140">
        <v>245.54899999999998</v>
      </c>
      <c r="J20" s="247">
        <f t="shared" si="5"/>
        <v>2.1272216793439758E-2</v>
      </c>
      <c r="K20" s="215">
        <f t="shared" si="6"/>
        <v>1.8784398520038877E-2</v>
      </c>
      <c r="L20" s="52">
        <f t="shared" si="7"/>
        <v>-0.19193544671622673</v>
      </c>
      <c r="N20" s="27">
        <f t="shared" si="12"/>
        <v>7.7185856892478846</v>
      </c>
      <c r="O20" s="152">
        <f t="shared" si="13"/>
        <v>6.8071911732091364</v>
      </c>
      <c r="P20" s="52">
        <f t="shared" si="14"/>
        <v>-0.11807791643854335</v>
      </c>
    </row>
    <row r="21" spans="1:16" ht="20.100000000000001" customHeight="1" x14ac:dyDescent="0.25">
      <c r="A21" s="8" t="s">
        <v>178</v>
      </c>
      <c r="B21" s="19">
        <v>1060.9299999999998</v>
      </c>
      <c r="C21" s="140">
        <v>470.25</v>
      </c>
      <c r="D21" s="247">
        <f t="shared" si="3"/>
        <v>4.8605088523448574E-2</v>
      </c>
      <c r="E21" s="215">
        <f t="shared" si="0"/>
        <v>2.3894865639970807E-2</v>
      </c>
      <c r="F21" s="52">
        <f t="shared" si="4"/>
        <v>-0.5567568077064462</v>
      </c>
      <c r="H21" s="19">
        <v>455.59100000000007</v>
      </c>
      <c r="I21" s="140">
        <v>198.40499999999997</v>
      </c>
      <c r="J21" s="247">
        <f t="shared" si="5"/>
        <v>3.1893029394319393E-2</v>
      </c>
      <c r="K21" s="215">
        <f t="shared" si="6"/>
        <v>1.5177901715618119E-2</v>
      </c>
      <c r="L21" s="52">
        <f t="shared" si="7"/>
        <v>-0.56451071245920148</v>
      </c>
      <c r="N21" s="27">
        <f t="shared" si="12"/>
        <v>4.294260695804625</v>
      </c>
      <c r="O21" s="152">
        <f t="shared" si="13"/>
        <v>4.2191387559808611</v>
      </c>
      <c r="P21" s="52">
        <f t="shared" si="14"/>
        <v>-1.7493567611569553E-2</v>
      </c>
    </row>
    <row r="22" spans="1:16" ht="20.100000000000001" customHeight="1" x14ac:dyDescent="0.25">
      <c r="A22" s="8" t="s">
        <v>166</v>
      </c>
      <c r="B22" s="19">
        <v>149.06000000000003</v>
      </c>
      <c r="C22" s="140">
        <v>118.94</v>
      </c>
      <c r="D22" s="247">
        <f t="shared" si="3"/>
        <v>6.8289844714592351E-3</v>
      </c>
      <c r="E22" s="215">
        <f t="shared" si="0"/>
        <v>6.0437114709582726E-3</v>
      </c>
      <c r="F22" s="52">
        <f t="shared" si="4"/>
        <v>-0.20206628203408042</v>
      </c>
      <c r="H22" s="19">
        <v>178.215</v>
      </c>
      <c r="I22" s="140">
        <v>192.00399999999999</v>
      </c>
      <c r="J22" s="247">
        <f t="shared" si="5"/>
        <v>1.2475699110624726E-2</v>
      </c>
      <c r="K22" s="215">
        <f t="shared" si="6"/>
        <v>1.4688227821907419E-2</v>
      </c>
      <c r="L22" s="52">
        <f t="shared" ref="L22" si="15">(I22-H22)/H22</f>
        <v>7.7372836181017243E-2</v>
      </c>
      <c r="N22" s="27">
        <f t="shared" ref="N22" si="16">(H22/B22)*10</f>
        <v>11.955923789078222</v>
      </c>
      <c r="O22" s="152">
        <f t="shared" ref="O22" si="17">(I22/C22)*10</f>
        <v>16.142929208004034</v>
      </c>
      <c r="P22" s="52">
        <f t="shared" ref="P22" si="18">(O22-N22)/N22</f>
        <v>0.35020342156669287</v>
      </c>
    </row>
    <row r="23" spans="1:16" ht="20.100000000000001" customHeight="1" x14ac:dyDescent="0.25">
      <c r="A23" s="8" t="s">
        <v>164</v>
      </c>
      <c r="B23" s="19">
        <v>214.14</v>
      </c>
      <c r="C23" s="140">
        <v>262.57</v>
      </c>
      <c r="D23" s="247">
        <f t="shared" si="3"/>
        <v>9.8105376004178207E-3</v>
      </c>
      <c r="E23" s="215">
        <f t="shared" si="0"/>
        <v>1.3341998662598904E-2</v>
      </c>
      <c r="F23" s="52">
        <f t="shared" si="4"/>
        <v>0.2261604557765948</v>
      </c>
      <c r="H23" s="19">
        <v>150.035</v>
      </c>
      <c r="I23" s="140">
        <v>177.91299999999998</v>
      </c>
      <c r="J23" s="247">
        <f t="shared" si="5"/>
        <v>1.0502996470906382E-2</v>
      </c>
      <c r="K23" s="215">
        <f t="shared" si="6"/>
        <v>1.3610272059326965E-2</v>
      </c>
      <c r="L23" s="52">
        <f t="shared" si="7"/>
        <v>0.18580997767187649</v>
      </c>
      <c r="N23" s="27">
        <f t="shared" si="12"/>
        <v>7.0063976837582898</v>
      </c>
      <c r="O23" s="152">
        <f t="shared" si="13"/>
        <v>6.7758312069162505</v>
      </c>
      <c r="P23" s="52">
        <f t="shared" si="14"/>
        <v>-3.2907991702572248E-2</v>
      </c>
    </row>
    <row r="24" spans="1:16" ht="20.100000000000001" customHeight="1" x14ac:dyDescent="0.25">
      <c r="A24" s="8" t="s">
        <v>171</v>
      </c>
      <c r="B24" s="19">
        <v>165.07999999999998</v>
      </c>
      <c r="C24" s="140">
        <v>189.33</v>
      </c>
      <c r="D24" s="247">
        <f t="shared" si="3"/>
        <v>7.5629193381758367E-3</v>
      </c>
      <c r="E24" s="215">
        <f t="shared" si="0"/>
        <v>9.6204463830211005E-3</v>
      </c>
      <c r="F24" s="52">
        <f t="shared" si="4"/>
        <v>0.14689847346740992</v>
      </c>
      <c r="H24" s="19">
        <v>160.197</v>
      </c>
      <c r="I24" s="140">
        <v>166.79000000000002</v>
      </c>
      <c r="J24" s="247">
        <f t="shared" si="5"/>
        <v>1.1214373483852366E-2</v>
      </c>
      <c r="K24" s="215">
        <f t="shared" si="6"/>
        <v>1.2759367088268676E-2</v>
      </c>
      <c r="L24" s="52">
        <f t="shared" si="7"/>
        <v>4.1155577195578052E-2</v>
      </c>
      <c r="N24" s="27">
        <f t="shared" si="12"/>
        <v>9.7042040222922239</v>
      </c>
      <c r="O24" s="152">
        <f t="shared" si="13"/>
        <v>8.8094860825014525</v>
      </c>
      <c r="P24" s="52">
        <f t="shared" si="14"/>
        <v>-9.2199003414958153E-2</v>
      </c>
    </row>
    <row r="25" spans="1:16" ht="20.100000000000001" customHeight="1" x14ac:dyDescent="0.25">
      <c r="A25" s="8" t="s">
        <v>172</v>
      </c>
      <c r="B25" s="19">
        <v>115.99</v>
      </c>
      <c r="C25" s="140">
        <v>357.15000000000003</v>
      </c>
      <c r="D25" s="247">
        <f t="shared" si="3"/>
        <v>5.313926666071089E-3</v>
      </c>
      <c r="E25" s="215">
        <f t="shared" si="0"/>
        <v>1.8147902739639711E-2</v>
      </c>
      <c r="F25" s="52">
        <f t="shared" si="4"/>
        <v>2.0791447538580914</v>
      </c>
      <c r="H25" s="19">
        <v>60.563999999999993</v>
      </c>
      <c r="I25" s="140">
        <v>147.47200000000001</v>
      </c>
      <c r="J25" s="247">
        <f t="shared" si="5"/>
        <v>4.2397005916217818E-3</v>
      </c>
      <c r="K25" s="215">
        <f t="shared" si="6"/>
        <v>1.1281547953961017E-2</v>
      </c>
      <c r="L25" s="52">
        <f t="shared" si="7"/>
        <v>1.4349778746450041</v>
      </c>
      <c r="N25" s="27">
        <f t="shared" si="12"/>
        <v>5.221484610742305</v>
      </c>
      <c r="O25" s="152">
        <f t="shared" si="13"/>
        <v>4.1291334173316532</v>
      </c>
      <c r="P25" s="52">
        <f t="shared" si="14"/>
        <v>-0.2092031816321602</v>
      </c>
    </row>
    <row r="26" spans="1:16" ht="20.100000000000001" customHeight="1" x14ac:dyDescent="0.25">
      <c r="A26" s="8" t="s">
        <v>180</v>
      </c>
      <c r="B26" s="19">
        <v>9</v>
      </c>
      <c r="C26" s="140">
        <v>162.27000000000001</v>
      </c>
      <c r="D26" s="247">
        <f t="shared" si="3"/>
        <v>4.1232295882955255E-4</v>
      </c>
      <c r="E26" s="215">
        <f t="shared" si="0"/>
        <v>8.2454435882999746E-3</v>
      </c>
      <c r="F26" s="52">
        <f t="shared" si="4"/>
        <v>17.03</v>
      </c>
      <c r="H26" s="19">
        <v>9.7750000000000004</v>
      </c>
      <c r="I26" s="140">
        <v>137.63500000000002</v>
      </c>
      <c r="J26" s="247">
        <f t="shared" si="5"/>
        <v>6.8428560337994385E-4</v>
      </c>
      <c r="K26" s="215">
        <f t="shared" si="6"/>
        <v>1.0529021459283286E-2</v>
      </c>
      <c r="L26" s="52">
        <f t="shared" si="7"/>
        <v>13.080306905370845</v>
      </c>
      <c r="N26" s="27">
        <f t="shared" si="12"/>
        <v>10.861111111111112</v>
      </c>
      <c r="O26" s="152">
        <f t="shared" si="13"/>
        <v>8.4818512355949967</v>
      </c>
      <c r="P26" s="52">
        <f t="shared" si="14"/>
        <v>-0.21906229032884952</v>
      </c>
    </row>
    <row r="27" spans="1:16" ht="20.100000000000001" customHeight="1" x14ac:dyDescent="0.25">
      <c r="A27" s="8" t="s">
        <v>174</v>
      </c>
      <c r="B27" s="19">
        <v>87.07</v>
      </c>
      <c r="C27" s="140">
        <v>97.350000000000009</v>
      </c>
      <c r="D27" s="247">
        <f t="shared" si="3"/>
        <v>3.9889955583654602E-3</v>
      </c>
      <c r="E27" s="215">
        <f t="shared" si="0"/>
        <v>4.9466563956430797E-3</v>
      </c>
      <c r="F27" s="52">
        <f t="shared" si="4"/>
        <v>0.11806592396922036</v>
      </c>
      <c r="H27" s="19">
        <v>86.707999999999984</v>
      </c>
      <c r="I27" s="140">
        <v>110.68799999999999</v>
      </c>
      <c r="J27" s="247">
        <f t="shared" si="5"/>
        <v>6.0698758156386865E-3</v>
      </c>
      <c r="K27" s="215">
        <f t="shared" si="6"/>
        <v>8.467586931268558E-3</v>
      </c>
      <c r="L27" s="52">
        <f t="shared" si="7"/>
        <v>0.27656040965078205</v>
      </c>
      <c r="N27" s="27">
        <f t="shared" ref="N27:N29" si="19">(H27/B27)*10</f>
        <v>9.9584242563454684</v>
      </c>
      <c r="O27" s="152">
        <f t="shared" ref="O27:O29" si="20">(I27/C27)*10</f>
        <v>11.37010785824345</v>
      </c>
      <c r="P27" s="52">
        <f t="shared" ref="P27:P29" si="21">(O27-N27)/N27</f>
        <v>0.14175772848786422</v>
      </c>
    </row>
    <row r="28" spans="1:16" ht="20.100000000000001" customHeight="1" x14ac:dyDescent="0.25">
      <c r="A28" s="8" t="s">
        <v>191</v>
      </c>
      <c r="B28" s="19">
        <v>180.73</v>
      </c>
      <c r="C28" s="140">
        <v>108.21</v>
      </c>
      <c r="D28" s="247">
        <f t="shared" si="3"/>
        <v>8.2799031499183363E-3</v>
      </c>
      <c r="E28" s="215">
        <f t="shared" si="0"/>
        <v>5.4984867855422453E-3</v>
      </c>
      <c r="F28" s="52">
        <f t="shared" si="4"/>
        <v>-0.40126155037901845</v>
      </c>
      <c r="H28" s="19">
        <v>125.10699999999999</v>
      </c>
      <c r="I28" s="140">
        <v>97.858999999999995</v>
      </c>
      <c r="J28" s="247">
        <f t="shared" si="5"/>
        <v>8.7579456759135175E-3</v>
      </c>
      <c r="K28" s="215">
        <f t="shared" si="6"/>
        <v>7.4861736548407229E-3</v>
      </c>
      <c r="L28" s="52">
        <f t="shared" si="7"/>
        <v>-0.21779756528411676</v>
      </c>
      <c r="N28" s="27">
        <f t="shared" si="19"/>
        <v>6.9223150556078128</v>
      </c>
      <c r="O28" s="152">
        <f t="shared" si="20"/>
        <v>9.0434340633952495</v>
      </c>
      <c r="P28" s="52">
        <f t="shared" si="21"/>
        <v>0.3064175771758762</v>
      </c>
    </row>
    <row r="29" spans="1:16" ht="20.100000000000001" customHeight="1" x14ac:dyDescent="0.25">
      <c r="A29" s="8" t="s">
        <v>173</v>
      </c>
      <c r="B29" s="19">
        <v>89.02</v>
      </c>
      <c r="C29" s="140">
        <v>110.49</v>
      </c>
      <c r="D29" s="247">
        <f t="shared" si="3"/>
        <v>4.0783321994451961E-3</v>
      </c>
      <c r="E29" s="215">
        <f t="shared" si="0"/>
        <v>5.6143406795542243E-3</v>
      </c>
      <c r="F29" s="52">
        <f t="shared" si="4"/>
        <v>0.24118175690855986</v>
      </c>
      <c r="H29" s="19">
        <v>75.60799999999999</v>
      </c>
      <c r="I29" s="140">
        <v>87.329000000000008</v>
      </c>
      <c r="J29" s="247">
        <f t="shared" si="5"/>
        <v>5.2928353862251448E-3</v>
      </c>
      <c r="K29" s="215">
        <f t="shared" si="6"/>
        <v>6.6806329423311659E-3</v>
      </c>
      <c r="L29" s="52">
        <f t="shared" si="7"/>
        <v>0.15502327796000448</v>
      </c>
      <c r="N29" s="27">
        <f t="shared" si="19"/>
        <v>8.4933722758930568</v>
      </c>
      <c r="O29" s="152">
        <f t="shared" si="20"/>
        <v>7.903792198388996</v>
      </c>
      <c r="P29" s="52">
        <f t="shared" si="21"/>
        <v>-6.9416488333789397E-2</v>
      </c>
    </row>
    <row r="30" spans="1:16" ht="20.100000000000001" customHeight="1" x14ac:dyDescent="0.25">
      <c r="A30" s="8" t="s">
        <v>192</v>
      </c>
      <c r="B30" s="19">
        <v>44.219999999999992</v>
      </c>
      <c r="C30" s="140">
        <v>82.73</v>
      </c>
      <c r="D30" s="247">
        <f t="shared" si="3"/>
        <v>2.0258801377158681E-3</v>
      </c>
      <c r="E30" s="215">
        <f t="shared" si="0"/>
        <v>4.2037687068469639E-3</v>
      </c>
      <c r="F30" s="52">
        <f t="shared" si="4"/>
        <v>0.87087290818634144</v>
      </c>
      <c r="H30" s="19">
        <v>60.59</v>
      </c>
      <c r="I30" s="140">
        <v>85.789000000000001</v>
      </c>
      <c r="J30" s="247">
        <f t="shared" si="5"/>
        <v>4.24152068632131E-3</v>
      </c>
      <c r="K30" s="215">
        <f t="shared" si="6"/>
        <v>6.5628235693715531E-3</v>
      </c>
      <c r="L30" s="52">
        <f t="shared" si="7"/>
        <v>0.41589371183363588</v>
      </c>
      <c r="N30" s="27">
        <f t="shared" ref="N30" si="22">(H30/B30)*10</f>
        <v>13.701944821347809</v>
      </c>
      <c r="O30" s="152">
        <f t="shared" ref="O30" si="23">(I30/C30)*10</f>
        <v>10.369757040976671</v>
      </c>
      <c r="P30" s="52">
        <f t="shared" ref="P30" si="24">(O30-N30)/N30</f>
        <v>-0.2431908625978077</v>
      </c>
    </row>
    <row r="31" spans="1:16" ht="20.100000000000001" customHeight="1" x14ac:dyDescent="0.25">
      <c r="A31" s="8" t="s">
        <v>157</v>
      </c>
      <c r="B31" s="19">
        <v>239.26</v>
      </c>
      <c r="C31" s="140">
        <v>136.38</v>
      </c>
      <c r="D31" s="247">
        <f t="shared" si="3"/>
        <v>1.0961376792173193E-2</v>
      </c>
      <c r="E31" s="215">
        <f t="shared" si="0"/>
        <v>6.9298921339270986E-3</v>
      </c>
      <c r="F31" s="52">
        <f t="shared" si="4"/>
        <v>-0.42999247680347741</v>
      </c>
      <c r="H31" s="19">
        <v>134.51100000000002</v>
      </c>
      <c r="I31" s="140">
        <v>83.765999999999991</v>
      </c>
      <c r="J31" s="247">
        <f t="shared" si="5"/>
        <v>9.4162599280040553E-3</v>
      </c>
      <c r="K31" s="215">
        <f t="shared" si="6"/>
        <v>6.4080648930746071E-3</v>
      </c>
      <c r="L31" s="52">
        <f t="shared" si="7"/>
        <v>-0.37725539175234757</v>
      </c>
      <c r="N31" s="27">
        <f t="shared" ref="N31" si="25">(H31/B31)*10</f>
        <v>5.621959374738779</v>
      </c>
      <c r="O31" s="152">
        <f t="shared" ref="O31" si="26">(I31/C31)*10</f>
        <v>6.1421029476462818</v>
      </c>
      <c r="P31" s="52">
        <f t="shared" ref="P31" si="27">(O31-N31)/N31</f>
        <v>9.2519980710759037E-2</v>
      </c>
    </row>
    <row r="32" spans="1:16" ht="20.100000000000001" customHeight="1" thickBot="1" x14ac:dyDescent="0.3">
      <c r="A32" s="8" t="s">
        <v>17</v>
      </c>
      <c r="B32" s="19">
        <f>B33-SUM(B7:B31)</f>
        <v>716.42000000000189</v>
      </c>
      <c r="C32" s="140">
        <f>C33-SUM(C7:C31)</f>
        <v>582.2200000000048</v>
      </c>
      <c r="D32" s="247">
        <f t="shared" si="3"/>
        <v>3.2821823796074318E-2</v>
      </c>
      <c r="E32" s="215">
        <f t="shared" si="0"/>
        <v>2.9584409724410243E-2</v>
      </c>
      <c r="F32" s="52">
        <f t="shared" si="4"/>
        <v>-0.18732028698249176</v>
      </c>
      <c r="H32" s="19">
        <f>H33-SUM(H7:H31)</f>
        <v>715.54699999999866</v>
      </c>
      <c r="I32" s="140">
        <f>I33-SUM(I7:I31)</f>
        <v>590.92399999999543</v>
      </c>
      <c r="J32" s="247">
        <f t="shared" si="5"/>
        <v>5.0090896229330717E-2</v>
      </c>
      <c r="K32" s="215">
        <f t="shared" si="6"/>
        <v>4.5205445394016545E-2</v>
      </c>
      <c r="L32" s="52">
        <f t="shared" si="7"/>
        <v>-0.17416466004330039</v>
      </c>
      <c r="N32" s="27">
        <f t="shared" si="1"/>
        <v>9.9878144105412581</v>
      </c>
      <c r="O32" s="152">
        <f t="shared" si="2"/>
        <v>10.149496753804241</v>
      </c>
      <c r="P32" s="52">
        <f t="shared" si="8"/>
        <v>1.6187960310149716E-2</v>
      </c>
    </row>
    <row r="33" spans="1:16" ht="26.25" customHeight="1" thickBot="1" x14ac:dyDescent="0.3">
      <c r="A33" s="12" t="s">
        <v>18</v>
      </c>
      <c r="B33" s="17">
        <v>21827.55</v>
      </c>
      <c r="C33" s="145">
        <v>19679.960000000006</v>
      </c>
      <c r="D33" s="243">
        <f>SUM(D7:D32)</f>
        <v>1</v>
      </c>
      <c r="E33" s="244">
        <f>SUM(E7:E32)</f>
        <v>0.99999999999999978</v>
      </c>
      <c r="F33" s="57">
        <f>(C33-B33)/B33</f>
        <v>-9.8388962572528424E-2</v>
      </c>
      <c r="G33" s="1"/>
      <c r="H33" s="17">
        <v>14284.971</v>
      </c>
      <c r="I33" s="145">
        <v>13071.964999999998</v>
      </c>
      <c r="J33" s="243">
        <f>SUM(J7:J32)</f>
        <v>0.99999999999999978</v>
      </c>
      <c r="K33" s="244">
        <f>SUM(K7:K32)</f>
        <v>0.99999999999999967</v>
      </c>
      <c r="L33" s="57">
        <f t="shared" si="7"/>
        <v>-8.4914838119027419E-2</v>
      </c>
      <c r="N33" s="29">
        <f t="shared" si="1"/>
        <v>6.5444683439048355</v>
      </c>
      <c r="O33" s="146">
        <f>(I33/C33)*10</f>
        <v>6.6422721387645067</v>
      </c>
      <c r="P33" s="57">
        <f t="shared" si="8"/>
        <v>1.4944498119661691E-2</v>
      </c>
    </row>
    <row r="35" spans="1:16" ht="15.75" thickBot="1" x14ac:dyDescent="0.3"/>
    <row r="36" spans="1:16" x14ac:dyDescent="0.25">
      <c r="A36" s="382" t="s">
        <v>2</v>
      </c>
      <c r="B36" s="370" t="s">
        <v>1</v>
      </c>
      <c r="C36" s="368"/>
      <c r="D36" s="370" t="s">
        <v>104</v>
      </c>
      <c r="E36" s="368"/>
      <c r="F36" s="130" t="s">
        <v>0</v>
      </c>
      <c r="H36" s="380" t="s">
        <v>19</v>
      </c>
      <c r="I36" s="381"/>
      <c r="J36" s="370" t="s">
        <v>104</v>
      </c>
      <c r="K36" s="371"/>
      <c r="L36" s="130" t="s">
        <v>0</v>
      </c>
      <c r="N36" s="378" t="s">
        <v>22</v>
      </c>
      <c r="O36" s="368"/>
      <c r="P36" s="130" t="s">
        <v>0</v>
      </c>
    </row>
    <row r="37" spans="1:16" x14ac:dyDescent="0.25">
      <c r="A37" s="383"/>
      <c r="B37" s="373" t="str">
        <f>B5</f>
        <v>jan-nov</v>
      </c>
      <c r="C37" s="375"/>
      <c r="D37" s="373" t="str">
        <f>B5</f>
        <v>jan-nov</v>
      </c>
      <c r="E37" s="375"/>
      <c r="F37" s="131" t="str">
        <f>F5</f>
        <v>2025/2024</v>
      </c>
      <c r="H37" s="376" t="str">
        <f>B5</f>
        <v>jan-nov</v>
      </c>
      <c r="I37" s="375"/>
      <c r="J37" s="373" t="str">
        <f>B5</f>
        <v>jan-nov</v>
      </c>
      <c r="K37" s="374"/>
      <c r="L37" s="131" t="str">
        <f>L5</f>
        <v>2025/2024</v>
      </c>
      <c r="N37" s="376" t="str">
        <f>B5</f>
        <v>jan-nov</v>
      </c>
      <c r="O37" s="374"/>
      <c r="P37" s="131" t="str">
        <f>P5</f>
        <v>2025/2024</v>
      </c>
    </row>
    <row r="38" spans="1:16" ht="19.5" customHeight="1" thickBot="1" x14ac:dyDescent="0.3">
      <c r="A38" s="38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155</v>
      </c>
      <c r="B39" s="39">
        <v>5777.9100000000008</v>
      </c>
      <c r="C39" s="147">
        <v>4842.41</v>
      </c>
      <c r="D39" s="247">
        <f t="shared" ref="D39:D55" si="28">B39/$B$62</f>
        <v>0.48173336668334188</v>
      </c>
      <c r="E39" s="246">
        <f t="shared" ref="E39:E55" si="29">C39/$C$62</f>
        <v>0.44680870695724284</v>
      </c>
      <c r="F39" s="52">
        <f>(C39-B39)/B39</f>
        <v>-0.16190975629596183</v>
      </c>
      <c r="H39" s="39">
        <v>2123.7710000000002</v>
      </c>
      <c r="I39" s="147">
        <v>1798.4959999999999</v>
      </c>
      <c r="J39" s="247">
        <f t="shared" ref="J39:J61" si="30">H39/$H$62</f>
        <v>0.35219271064895857</v>
      </c>
      <c r="K39" s="246">
        <f t="shared" ref="K39:K61" si="31">I39/$I$62</f>
        <v>0.31597779488998551</v>
      </c>
      <c r="L39" s="52">
        <f>(I39-H39)/H39</f>
        <v>-0.15315916829074336</v>
      </c>
      <c r="N39" s="27">
        <f t="shared" ref="N39:N62" si="32">(H39/B39)*10</f>
        <v>3.675673383628336</v>
      </c>
      <c r="O39" s="151">
        <f t="shared" ref="O39:O62" si="33">(I39/C39)*10</f>
        <v>3.714051474369167</v>
      </c>
      <c r="P39" s="61">
        <f t="shared" si="8"/>
        <v>1.0441104727032972E-2</v>
      </c>
    </row>
    <row r="40" spans="1:16" ht="20.100000000000001" customHeight="1" x14ac:dyDescent="0.25">
      <c r="A40" s="38" t="s">
        <v>162</v>
      </c>
      <c r="B40" s="19">
        <v>1888.7199999999996</v>
      </c>
      <c r="C40" s="140">
        <v>1628.22</v>
      </c>
      <c r="D40" s="247">
        <f t="shared" si="28"/>
        <v>0.15747206936801736</v>
      </c>
      <c r="E40" s="215">
        <f t="shared" si="29"/>
        <v>0.1502357034703633</v>
      </c>
      <c r="F40" s="52">
        <f t="shared" ref="F40:F62" si="34">(C40-B40)/B40</f>
        <v>-0.13792409674276737</v>
      </c>
      <c r="H40" s="19">
        <v>984.74900000000002</v>
      </c>
      <c r="I40" s="140">
        <v>779.10699999999997</v>
      </c>
      <c r="J40" s="247">
        <f t="shared" si="30"/>
        <v>0.16330452747440816</v>
      </c>
      <c r="K40" s="215">
        <f t="shared" si="31"/>
        <v>0.13688132297394709</v>
      </c>
      <c r="L40" s="52">
        <f t="shared" ref="L40:L62" si="35">(I40-H40)/H40</f>
        <v>-0.20882681779824103</v>
      </c>
      <c r="N40" s="27">
        <f t="shared" si="32"/>
        <v>5.2138432377483177</v>
      </c>
      <c r="O40" s="152">
        <f t="shared" si="33"/>
        <v>4.7850229084521745</v>
      </c>
      <c r="P40" s="52">
        <f t="shared" si="8"/>
        <v>-8.2246494522788177E-2</v>
      </c>
    </row>
    <row r="41" spans="1:16" ht="20.100000000000001" customHeight="1" x14ac:dyDescent="0.25">
      <c r="A41" s="38" t="s">
        <v>163</v>
      </c>
      <c r="B41" s="19">
        <v>1242.3399999999999</v>
      </c>
      <c r="C41" s="140">
        <v>972.80000000000007</v>
      </c>
      <c r="D41" s="247">
        <f t="shared" si="28"/>
        <v>0.10358012339503088</v>
      </c>
      <c r="E41" s="215">
        <f t="shared" si="29"/>
        <v>8.9760162837926968E-2</v>
      </c>
      <c r="F41" s="52">
        <f t="shared" si="34"/>
        <v>-0.21696154031907519</v>
      </c>
      <c r="H41" s="19">
        <v>834.51300000000003</v>
      </c>
      <c r="I41" s="140">
        <v>702.54100000000005</v>
      </c>
      <c r="J41" s="247">
        <f t="shared" si="30"/>
        <v>0.13839034224584212</v>
      </c>
      <c r="K41" s="215">
        <f t="shared" si="31"/>
        <v>0.12342944104396415</v>
      </c>
      <c r="L41" s="52">
        <f t="shared" si="35"/>
        <v>-0.15814253342967691</v>
      </c>
      <c r="N41" s="27">
        <f t="shared" si="32"/>
        <v>6.717267414717389</v>
      </c>
      <c r="O41" s="152">
        <f t="shared" si="33"/>
        <v>7.2218441611842108</v>
      </c>
      <c r="P41" s="52">
        <f t="shared" si="8"/>
        <v>7.5116370290887177E-2</v>
      </c>
    </row>
    <row r="42" spans="1:16" ht="20.100000000000001" customHeight="1" x14ac:dyDescent="0.25">
      <c r="A42" s="38" t="s">
        <v>168</v>
      </c>
      <c r="B42" s="19">
        <v>891.04</v>
      </c>
      <c r="C42" s="140">
        <v>919.35</v>
      </c>
      <c r="D42" s="247">
        <f t="shared" si="28"/>
        <v>7.4290478572619667E-2</v>
      </c>
      <c r="E42" s="215">
        <f t="shared" si="29"/>
        <v>8.4828336456669567E-2</v>
      </c>
      <c r="F42" s="52">
        <f t="shared" si="34"/>
        <v>3.1771862093733234E-2</v>
      </c>
      <c r="H42" s="19">
        <v>460.48900000000003</v>
      </c>
      <c r="I42" s="140">
        <v>612.83000000000004</v>
      </c>
      <c r="J42" s="247">
        <f t="shared" si="30"/>
        <v>7.6364574680616831E-2</v>
      </c>
      <c r="K42" s="215">
        <f t="shared" si="31"/>
        <v>0.10766811382534622</v>
      </c>
      <c r="L42" s="52">
        <f t="shared" si="35"/>
        <v>0.33082440622903042</v>
      </c>
      <c r="N42" s="27">
        <f t="shared" si="32"/>
        <v>5.1679947028191791</v>
      </c>
      <c r="O42" s="152">
        <f t="shared" si="33"/>
        <v>6.6659052591504873</v>
      </c>
      <c r="P42" s="52">
        <f t="shared" si="8"/>
        <v>0.28984367099180403</v>
      </c>
    </row>
    <row r="43" spans="1:16" ht="20.100000000000001" customHeight="1" x14ac:dyDescent="0.25">
      <c r="A43" s="38" t="s">
        <v>161</v>
      </c>
      <c r="B43" s="19">
        <v>679.47</v>
      </c>
      <c r="C43" s="140">
        <v>653.77</v>
      </c>
      <c r="D43" s="247">
        <f t="shared" si="28"/>
        <v>5.6650825412706371E-2</v>
      </c>
      <c r="E43" s="215">
        <f t="shared" si="29"/>
        <v>6.0323295290451794E-2</v>
      </c>
      <c r="F43" s="52">
        <f t="shared" si="34"/>
        <v>-3.7823597804170966E-2</v>
      </c>
      <c r="H43" s="19">
        <v>434.12700000000001</v>
      </c>
      <c r="I43" s="140">
        <v>418.95599999999996</v>
      </c>
      <c r="J43" s="247">
        <f t="shared" si="30"/>
        <v>7.199286782609822E-2</v>
      </c>
      <c r="K43" s="215">
        <f t="shared" si="31"/>
        <v>7.3606387245747987E-2</v>
      </c>
      <c r="L43" s="52">
        <f t="shared" si="35"/>
        <v>-3.4945995065960071E-2</v>
      </c>
      <c r="N43" s="27">
        <f t="shared" si="32"/>
        <v>6.3892004061989489</v>
      </c>
      <c r="O43" s="152">
        <f t="shared" si="33"/>
        <v>6.4083087324288357</v>
      </c>
      <c r="P43" s="52">
        <f t="shared" si="8"/>
        <v>2.9907226280376882E-3</v>
      </c>
    </row>
    <row r="44" spans="1:16" ht="20.100000000000001" customHeight="1" x14ac:dyDescent="0.25">
      <c r="A44" s="38" t="s">
        <v>169</v>
      </c>
      <c r="B44" s="19">
        <v>391.42</v>
      </c>
      <c r="C44" s="140">
        <v>426.45</v>
      </c>
      <c r="D44" s="247">
        <f t="shared" si="28"/>
        <v>3.2634650658662674E-2</v>
      </c>
      <c r="E44" s="215">
        <f t="shared" si="29"/>
        <v>3.9348500660191146E-2</v>
      </c>
      <c r="F44" s="52">
        <f t="shared" si="34"/>
        <v>8.9494660467017456E-2</v>
      </c>
      <c r="H44" s="19">
        <v>296.863</v>
      </c>
      <c r="I44" s="140">
        <v>286.63099999999997</v>
      </c>
      <c r="J44" s="247">
        <f t="shared" si="30"/>
        <v>4.9229876790568186E-2</v>
      </c>
      <c r="K44" s="215">
        <f t="shared" si="31"/>
        <v>5.035820559351338E-2</v>
      </c>
      <c r="L44" s="52">
        <f t="shared" si="35"/>
        <v>-3.4467077406076296E-2</v>
      </c>
      <c r="N44" s="27">
        <f t="shared" si="32"/>
        <v>7.5842573195033474</v>
      </c>
      <c r="O44" s="152">
        <f t="shared" si="33"/>
        <v>6.7213272364872783</v>
      </c>
      <c r="P44" s="52">
        <f t="shared" si="8"/>
        <v>-0.11377911464013694</v>
      </c>
    </row>
    <row r="45" spans="1:16" ht="20.100000000000001" customHeight="1" x14ac:dyDescent="0.25">
      <c r="A45" s="38" t="s">
        <v>166</v>
      </c>
      <c r="B45" s="19">
        <v>149.06000000000003</v>
      </c>
      <c r="C45" s="140">
        <v>118.94</v>
      </c>
      <c r="D45" s="247">
        <f t="shared" si="28"/>
        <v>1.2427880606970159E-2</v>
      </c>
      <c r="E45" s="215">
        <f t="shared" si="29"/>
        <v>1.0974582409480913E-2</v>
      </c>
      <c r="F45" s="52">
        <f t="shared" si="34"/>
        <v>-0.20206628203408042</v>
      </c>
      <c r="H45" s="19">
        <v>178.215</v>
      </c>
      <c r="I45" s="140">
        <v>192.00399999999999</v>
      </c>
      <c r="J45" s="247">
        <f t="shared" si="30"/>
        <v>2.955404510575959E-2</v>
      </c>
      <c r="K45" s="215">
        <f t="shared" si="31"/>
        <v>3.3733186245650137E-2</v>
      </c>
      <c r="L45" s="52">
        <f t="shared" si="35"/>
        <v>7.7372836181017243E-2</v>
      </c>
      <c r="N45" s="27">
        <f t="shared" si="32"/>
        <v>11.955923789078222</v>
      </c>
      <c r="O45" s="152">
        <f t="shared" si="33"/>
        <v>16.142929208004034</v>
      </c>
      <c r="P45" s="52">
        <f t="shared" si="8"/>
        <v>0.35020342156669287</v>
      </c>
    </row>
    <row r="46" spans="1:16" ht="20.100000000000001" customHeight="1" x14ac:dyDescent="0.25">
      <c r="A46" s="38" t="s">
        <v>164</v>
      </c>
      <c r="B46" s="19">
        <v>214.14</v>
      </c>
      <c r="C46" s="140">
        <v>262.57</v>
      </c>
      <c r="D46" s="247">
        <f t="shared" si="28"/>
        <v>1.7853926963481745E-2</v>
      </c>
      <c r="E46" s="215">
        <f t="shared" si="29"/>
        <v>2.4227308754476234E-2</v>
      </c>
      <c r="F46" s="52">
        <f t="shared" si="34"/>
        <v>0.2261604557765948</v>
      </c>
      <c r="H46" s="19">
        <v>150.035</v>
      </c>
      <c r="I46" s="140">
        <v>177.91299999999998</v>
      </c>
      <c r="J46" s="247">
        <f t="shared" si="30"/>
        <v>2.4880852663595319E-2</v>
      </c>
      <c r="K46" s="215">
        <f t="shared" si="31"/>
        <v>3.1257538199841423E-2</v>
      </c>
      <c r="L46" s="52">
        <f t="shared" si="35"/>
        <v>0.18580997767187649</v>
      </c>
      <c r="N46" s="27">
        <f t="shared" si="32"/>
        <v>7.0063976837582898</v>
      </c>
      <c r="O46" s="152">
        <f t="shared" si="33"/>
        <v>6.7758312069162505</v>
      </c>
      <c r="P46" s="52">
        <f t="shared" si="8"/>
        <v>-3.2907991702572248E-2</v>
      </c>
    </row>
    <row r="47" spans="1:16" ht="20.100000000000001" customHeight="1" x14ac:dyDescent="0.25">
      <c r="A47" s="38" t="s">
        <v>172</v>
      </c>
      <c r="B47" s="19">
        <v>115.99</v>
      </c>
      <c r="C47" s="140">
        <v>357.15000000000003</v>
      </c>
      <c r="D47" s="247">
        <f t="shared" si="28"/>
        <v>9.6706686676671701E-3</v>
      </c>
      <c r="E47" s="215">
        <f t="shared" si="29"/>
        <v>3.2954196296839655E-2</v>
      </c>
      <c r="F47" s="52">
        <f t="shared" si="34"/>
        <v>2.0791447538580914</v>
      </c>
      <c r="H47" s="19">
        <v>60.563999999999993</v>
      </c>
      <c r="I47" s="140">
        <v>147.47200000000001</v>
      </c>
      <c r="J47" s="247">
        <f t="shared" si="30"/>
        <v>1.004354957655205E-2</v>
      </c>
      <c r="K47" s="215">
        <f t="shared" si="31"/>
        <v>2.5909358357214002E-2</v>
      </c>
      <c r="L47" s="52">
        <f t="shared" si="35"/>
        <v>1.4349778746450041</v>
      </c>
      <c r="N47" s="27">
        <f t="shared" si="32"/>
        <v>5.221484610742305</v>
      </c>
      <c r="O47" s="152">
        <f t="shared" si="33"/>
        <v>4.1291334173316532</v>
      </c>
      <c r="P47" s="52">
        <f t="shared" si="8"/>
        <v>-0.2092031816321602</v>
      </c>
    </row>
    <row r="48" spans="1:16" ht="20.100000000000001" customHeight="1" x14ac:dyDescent="0.25">
      <c r="A48" s="38" t="s">
        <v>180</v>
      </c>
      <c r="B48" s="19">
        <v>9</v>
      </c>
      <c r="C48" s="140">
        <v>162.27000000000001</v>
      </c>
      <c r="D48" s="247">
        <f t="shared" si="28"/>
        <v>7.5037518759379712E-4</v>
      </c>
      <c r="E48" s="215">
        <f t="shared" si="29"/>
        <v>1.497263735989968E-2</v>
      </c>
      <c r="F48" s="52">
        <f t="shared" ref="F48:F61" si="36">(C48-B48)/B48</f>
        <v>17.03</v>
      </c>
      <c r="H48" s="19">
        <v>9.7750000000000004</v>
      </c>
      <c r="I48" s="140">
        <v>137.63500000000002</v>
      </c>
      <c r="J48" s="247">
        <f t="shared" si="30"/>
        <v>1.6210239929792666E-3</v>
      </c>
      <c r="K48" s="215">
        <f t="shared" si="31"/>
        <v>2.4181095648632616E-2</v>
      </c>
      <c r="L48" s="52">
        <f t="shared" ref="L48:L61" si="37">(I48-H48)/H48</f>
        <v>13.080306905370845</v>
      </c>
      <c r="N48" s="27">
        <f t="shared" ref="N48:N51" si="38">(H48/B48)*10</f>
        <v>10.861111111111112</v>
      </c>
      <c r="O48" s="152">
        <f t="shared" ref="O48:O51" si="39">(I48/C48)*10</f>
        <v>8.4818512355949967</v>
      </c>
      <c r="P48" s="52">
        <f t="shared" ref="P48:P51" si="40">(O48-N48)/N48</f>
        <v>-0.21906229032884952</v>
      </c>
    </row>
    <row r="49" spans="1:16" ht="20.100000000000001" customHeight="1" x14ac:dyDescent="0.25">
      <c r="A49" s="38" t="s">
        <v>174</v>
      </c>
      <c r="B49" s="19">
        <v>87.07</v>
      </c>
      <c r="C49" s="140">
        <v>97.350000000000009</v>
      </c>
      <c r="D49" s="247">
        <f t="shared" si="28"/>
        <v>7.259463064865768E-3</v>
      </c>
      <c r="E49" s="215">
        <f t="shared" si="29"/>
        <v>8.9824751770890103E-3</v>
      </c>
      <c r="F49" s="52">
        <f t="shared" si="36"/>
        <v>0.11806592396922036</v>
      </c>
      <c r="H49" s="19">
        <v>86.707999999999984</v>
      </c>
      <c r="I49" s="140">
        <v>110.68799999999999</v>
      </c>
      <c r="J49" s="247">
        <f t="shared" si="30"/>
        <v>1.4379104693938232E-2</v>
      </c>
      <c r="K49" s="215">
        <f t="shared" si="31"/>
        <v>1.9446776729435438E-2</v>
      </c>
      <c r="L49" s="52">
        <f t="shared" si="37"/>
        <v>0.27656040965078205</v>
      </c>
      <c r="N49" s="27">
        <f t="shared" si="38"/>
        <v>9.9584242563454684</v>
      </c>
      <c r="O49" s="152">
        <f t="shared" si="39"/>
        <v>11.37010785824345</v>
      </c>
      <c r="P49" s="52">
        <f t="shared" si="40"/>
        <v>0.14175772848786422</v>
      </c>
    </row>
    <row r="50" spans="1:16" ht="20.100000000000001" customHeight="1" x14ac:dyDescent="0.25">
      <c r="A50" s="38" t="s">
        <v>173</v>
      </c>
      <c r="B50" s="19">
        <v>89.02</v>
      </c>
      <c r="C50" s="140">
        <v>110.49</v>
      </c>
      <c r="D50" s="247">
        <f t="shared" si="28"/>
        <v>7.4220443555110911E-3</v>
      </c>
      <c r="E50" s="215">
        <f t="shared" si="29"/>
        <v>1.0194901718711501E-2</v>
      </c>
      <c r="F50" s="52">
        <f t="shared" si="36"/>
        <v>0.24118175690855986</v>
      </c>
      <c r="H50" s="19">
        <v>75.60799999999999</v>
      </c>
      <c r="I50" s="140">
        <v>87.329000000000008</v>
      </c>
      <c r="J50" s="247">
        <f t="shared" si="30"/>
        <v>1.2538351106002698E-2</v>
      </c>
      <c r="K50" s="215">
        <f t="shared" si="31"/>
        <v>1.5342833595374998E-2</v>
      </c>
      <c r="L50" s="52">
        <f t="shared" si="37"/>
        <v>0.15502327796000448</v>
      </c>
      <c r="N50" s="27">
        <f t="shared" si="38"/>
        <v>8.4933722758930568</v>
      </c>
      <c r="O50" s="152">
        <f t="shared" si="39"/>
        <v>7.903792198388996</v>
      </c>
      <c r="P50" s="52">
        <f t="shared" si="40"/>
        <v>-6.9416488333789397E-2</v>
      </c>
    </row>
    <row r="51" spans="1:16" ht="20.100000000000001" customHeight="1" x14ac:dyDescent="0.25">
      <c r="A51" s="38" t="s">
        <v>185</v>
      </c>
      <c r="B51" s="19">
        <v>126.9</v>
      </c>
      <c r="C51" s="140">
        <v>88.42</v>
      </c>
      <c r="D51" s="247">
        <f t="shared" si="28"/>
        <v>1.058029014507254E-2</v>
      </c>
      <c r="E51" s="215">
        <f t="shared" si="29"/>
        <v>8.1585049322877284E-3</v>
      </c>
      <c r="F51" s="52">
        <f t="shared" si="36"/>
        <v>-0.30323089046493301</v>
      </c>
      <c r="H51" s="19">
        <v>87.608999999999995</v>
      </c>
      <c r="I51" s="140">
        <v>55.398999999999994</v>
      </c>
      <c r="J51" s="247">
        <f t="shared" si="30"/>
        <v>1.4528520818508497E-2</v>
      </c>
      <c r="K51" s="215">
        <f t="shared" si="31"/>
        <v>9.7330513157161923E-3</v>
      </c>
      <c r="L51" s="52">
        <f t="shared" si="37"/>
        <v>-0.36765629102032898</v>
      </c>
      <c r="N51" s="27">
        <f t="shared" si="38"/>
        <v>6.9037825059101641</v>
      </c>
      <c r="O51" s="152">
        <f t="shared" si="39"/>
        <v>6.2654376837819488</v>
      </c>
      <c r="P51" s="52">
        <f t="shared" si="40"/>
        <v>-9.2463055083462364E-2</v>
      </c>
    </row>
    <row r="52" spans="1:16" ht="20.100000000000001" customHeight="1" x14ac:dyDescent="0.25">
      <c r="A52" s="38" t="s">
        <v>177</v>
      </c>
      <c r="B52" s="19">
        <v>34.68</v>
      </c>
      <c r="C52" s="140">
        <v>43.929999999999993</v>
      </c>
      <c r="D52" s="247">
        <f t="shared" si="28"/>
        <v>2.8914457228614316E-3</v>
      </c>
      <c r="E52" s="215">
        <f t="shared" si="29"/>
        <v>4.0534168929586044E-3</v>
      </c>
      <c r="F52" s="52">
        <f t="shared" si="36"/>
        <v>0.26672433679354074</v>
      </c>
      <c r="H52" s="19">
        <v>65.364999999999995</v>
      </c>
      <c r="I52" s="140">
        <v>43.823</v>
      </c>
      <c r="J52" s="247">
        <f t="shared" si="30"/>
        <v>1.0839716961748312E-2</v>
      </c>
      <c r="K52" s="215">
        <f t="shared" si="31"/>
        <v>7.6992636655649144E-3</v>
      </c>
      <c r="L52" s="52">
        <f t="shared" si="37"/>
        <v>-0.32956475177847466</v>
      </c>
      <c r="N52" s="27">
        <f t="shared" si="32"/>
        <v>18.848039215686274</v>
      </c>
      <c r="O52" s="152">
        <f t="shared" si="33"/>
        <v>9.9756430685180995</v>
      </c>
      <c r="P52" s="52">
        <f t="shared" si="8"/>
        <v>-0.47073311157927378</v>
      </c>
    </row>
    <row r="53" spans="1:16" ht="20.100000000000001" customHeight="1" x14ac:dyDescent="0.25">
      <c r="A53" s="38" t="s">
        <v>182</v>
      </c>
      <c r="B53" s="19">
        <v>192.73000000000002</v>
      </c>
      <c r="C53" s="140">
        <v>32.65</v>
      </c>
      <c r="D53" s="247">
        <f t="shared" si="28"/>
        <v>1.6068867767216947E-2</v>
      </c>
      <c r="E53" s="215">
        <f t="shared" si="29"/>
        <v>3.0126123732096164E-3</v>
      </c>
      <c r="F53" s="52">
        <f t="shared" si="36"/>
        <v>-0.83059201992424636</v>
      </c>
      <c r="H53" s="19">
        <v>100.08599999999998</v>
      </c>
      <c r="I53" s="140">
        <v>39.04</v>
      </c>
      <c r="J53" s="247">
        <f t="shared" si="30"/>
        <v>1.659762735154198E-2</v>
      </c>
      <c r="K53" s="215">
        <f t="shared" si="31"/>
        <v>6.8589383087340958E-3</v>
      </c>
      <c r="L53" s="52">
        <f t="shared" si="37"/>
        <v>-0.60993545550826289</v>
      </c>
      <c r="N53" s="27">
        <f t="shared" ref="N53:N54" si="41">(H53/B53)*10</f>
        <v>5.1930680226223203</v>
      </c>
      <c r="O53" s="152">
        <f t="shared" ref="O53:O54" si="42">(I53/C53)*10</f>
        <v>11.957120980091885</v>
      </c>
      <c r="P53" s="52">
        <f t="shared" ref="P53:P54" si="43">(O53-N53)/N53</f>
        <v>1.3025157629369837</v>
      </c>
    </row>
    <row r="54" spans="1:16" ht="20.100000000000001" customHeight="1" x14ac:dyDescent="0.25">
      <c r="A54" s="38" t="s">
        <v>186</v>
      </c>
      <c r="B54" s="19">
        <v>53.1</v>
      </c>
      <c r="C54" s="140">
        <v>34.19</v>
      </c>
      <c r="D54" s="247">
        <f t="shared" si="28"/>
        <v>4.4272136068034028E-3</v>
      </c>
      <c r="E54" s="215">
        <f t="shared" si="29"/>
        <v>3.1547080257285386E-3</v>
      </c>
      <c r="F54" s="52">
        <f t="shared" si="36"/>
        <v>-0.35612052730696803</v>
      </c>
      <c r="H54" s="19">
        <v>21.290000000000003</v>
      </c>
      <c r="I54" s="140">
        <v>30.335000000000001</v>
      </c>
      <c r="J54" s="247">
        <f t="shared" si="30"/>
        <v>3.5305985483916713E-3</v>
      </c>
      <c r="K54" s="215">
        <f t="shared" si="31"/>
        <v>5.3295567007030946E-3</v>
      </c>
      <c r="L54" s="52">
        <f t="shared" si="37"/>
        <v>0.42484734617191156</v>
      </c>
      <c r="N54" s="27">
        <f t="shared" si="41"/>
        <v>4.0094161958568737</v>
      </c>
      <c r="O54" s="152">
        <f t="shared" si="42"/>
        <v>8.8724773325533786</v>
      </c>
      <c r="P54" s="52">
        <f t="shared" si="43"/>
        <v>1.2129100345635717</v>
      </c>
    </row>
    <row r="55" spans="1:16" ht="20.100000000000001" customHeight="1" x14ac:dyDescent="0.25">
      <c r="A55" s="38" t="s">
        <v>189</v>
      </c>
      <c r="B55" s="19">
        <v>9.129999999999999</v>
      </c>
      <c r="C55" s="140">
        <v>26.200000000000006</v>
      </c>
      <c r="D55" s="247">
        <f t="shared" si="28"/>
        <v>7.612139403034852E-4</v>
      </c>
      <c r="E55" s="215">
        <f t="shared" si="29"/>
        <v>2.4174714909063395E-3</v>
      </c>
      <c r="F55" s="52">
        <f t="shared" si="36"/>
        <v>1.8696604600219069</v>
      </c>
      <c r="H55" s="19">
        <v>10.234</v>
      </c>
      <c r="I55" s="140">
        <v>21.702000000000005</v>
      </c>
      <c r="J55" s="247">
        <f t="shared" si="30"/>
        <v>1.6971416413452496E-3</v>
      </c>
      <c r="K55" s="215">
        <f t="shared" si="31"/>
        <v>3.8128247739791848E-3</v>
      </c>
      <c r="L55" s="52">
        <f t="shared" ref="L55:L60" si="44">(I55-H55)/H55</f>
        <v>1.1205784639437175</v>
      </c>
      <c r="N55" s="27">
        <f t="shared" ref="N55" si="45">(H55/B55)*10</f>
        <v>11.209200438116103</v>
      </c>
      <c r="O55" s="152">
        <f t="shared" ref="O55" si="46">(I55/C55)*10</f>
        <v>8.2832061068702281</v>
      </c>
      <c r="P55" s="52">
        <f t="shared" ref="P55" si="47">(O55-N55)/N55</f>
        <v>-0.26103506199213239</v>
      </c>
    </row>
    <row r="56" spans="1:16" ht="20.100000000000001" customHeight="1" x14ac:dyDescent="0.25">
      <c r="A56" s="38" t="s">
        <v>184</v>
      </c>
      <c r="B56" s="19">
        <v>14.74</v>
      </c>
      <c r="C56" s="140">
        <v>19.04</v>
      </c>
      <c r="D56" s="247">
        <f t="shared" ref="D56:D57" si="48">B56/$B$62</f>
        <v>1.2289478072369522E-3</v>
      </c>
      <c r="E56" s="215">
        <f t="shared" ref="E56:E57" si="49">C56/$C$62</f>
        <v>1.7568189765975835E-3</v>
      </c>
      <c r="F56" s="52">
        <f t="shared" si="36"/>
        <v>0.29172320217096331</v>
      </c>
      <c r="H56" s="19">
        <v>19.632999999999999</v>
      </c>
      <c r="I56" s="140">
        <v>12.815000000000001</v>
      </c>
      <c r="J56" s="247">
        <f t="shared" si="30"/>
        <v>3.2558121794539069E-3</v>
      </c>
      <c r="K56" s="215">
        <f t="shared" si="31"/>
        <v>2.2514675826441457E-3</v>
      </c>
      <c r="L56" s="52">
        <f t="shared" si="44"/>
        <v>-0.34727244944735897</v>
      </c>
      <c r="N56" s="27">
        <f t="shared" ref="N56:N60" si="50">(H56/B56)*10</f>
        <v>13.319538670284938</v>
      </c>
      <c r="O56" s="152">
        <f t="shared" ref="O56:O60" si="51">(I56/C56)*10</f>
        <v>6.7305672268907566</v>
      </c>
      <c r="P56" s="52">
        <f t="shared" ref="P56:P60" si="52">(O56-N56)/N56</f>
        <v>-0.49468465886838608</v>
      </c>
    </row>
    <row r="57" spans="1:16" ht="20.100000000000001" customHeight="1" x14ac:dyDescent="0.25">
      <c r="A57" s="38" t="s">
        <v>203</v>
      </c>
      <c r="B57" s="19">
        <v>11.5</v>
      </c>
      <c r="C57" s="140">
        <v>12.82</v>
      </c>
      <c r="D57" s="247">
        <f t="shared" si="48"/>
        <v>9.5881273970318517E-4</v>
      </c>
      <c r="E57" s="215">
        <f t="shared" si="49"/>
        <v>1.1829001722679108E-3</v>
      </c>
      <c r="F57" s="52">
        <f t="shared" si="36"/>
        <v>0.1147826086956522</v>
      </c>
      <c r="H57" s="19">
        <v>10.699</v>
      </c>
      <c r="I57" s="140">
        <v>12.058999999999999</v>
      </c>
      <c r="J57" s="247">
        <f t="shared" si="30"/>
        <v>1.774254291650657E-3</v>
      </c>
      <c r="K57" s="215">
        <f t="shared" si="31"/>
        <v>2.118645928919684E-3</v>
      </c>
      <c r="L57" s="52">
        <f t="shared" si="44"/>
        <v>0.1271146836152911</v>
      </c>
      <c r="N57" s="27">
        <f t="shared" si="50"/>
        <v>9.3034782608695661</v>
      </c>
      <c r="O57" s="152">
        <f t="shared" si="51"/>
        <v>9.4063962558502325</v>
      </c>
      <c r="P57" s="52">
        <f t="shared" si="52"/>
        <v>1.1062313695463726E-2</v>
      </c>
    </row>
    <row r="58" spans="1:16" ht="20.100000000000001" customHeight="1" x14ac:dyDescent="0.25">
      <c r="A58" s="38" t="s">
        <v>188</v>
      </c>
      <c r="B58" s="19">
        <v>3.7399999999999998</v>
      </c>
      <c r="C58" s="140">
        <v>8.58</v>
      </c>
      <c r="D58" s="247">
        <f>B58/$B$62</f>
        <v>3.1182257795564456E-4</v>
      </c>
      <c r="E58" s="215">
        <f>C58/$C$62</f>
        <v>7.9167577831970939E-4</v>
      </c>
      <c r="F58" s="52">
        <f t="shared" si="36"/>
        <v>1.2941176470588236</v>
      </c>
      <c r="H58" s="19">
        <v>4.0650000000000004</v>
      </c>
      <c r="I58" s="140">
        <v>6.383</v>
      </c>
      <c r="J58" s="247">
        <f t="shared" si="30"/>
        <v>6.741138139601759E-4</v>
      </c>
      <c r="K58" s="215">
        <f t="shared" si="31"/>
        <v>1.1214293858772984E-3</v>
      </c>
      <c r="L58" s="52">
        <f t="shared" si="44"/>
        <v>0.5702337023370232</v>
      </c>
      <c r="N58" s="27">
        <f t="shared" si="50"/>
        <v>10.868983957219253</v>
      </c>
      <c r="O58" s="152">
        <f t="shared" si="51"/>
        <v>7.4393939393939394</v>
      </c>
      <c r="P58" s="52">
        <f t="shared" si="52"/>
        <v>-0.31553915539155403</v>
      </c>
    </row>
    <row r="59" spans="1:16" ht="20.100000000000001" customHeight="1" x14ac:dyDescent="0.25">
      <c r="A59" s="38" t="s">
        <v>187</v>
      </c>
      <c r="B59" s="19">
        <v>0.05</v>
      </c>
      <c r="C59" s="140">
        <v>6.5399999999999991</v>
      </c>
      <c r="D59" s="247">
        <f>B59/$B$62</f>
        <v>4.1687510421877617E-6</v>
      </c>
      <c r="E59" s="215">
        <f>C59/$C$62</f>
        <v>6.0344517368425392E-4</v>
      </c>
      <c r="F59" s="52">
        <f t="shared" si="36"/>
        <v>129.79999999999998</v>
      </c>
      <c r="H59" s="19">
        <v>7.2000000000000008E-2</v>
      </c>
      <c r="I59" s="140">
        <v>5.8010000000000002</v>
      </c>
      <c r="J59" s="247">
        <f t="shared" si="30"/>
        <v>1.1940023273095366E-5</v>
      </c>
      <c r="K59" s="215">
        <f t="shared" si="31"/>
        <v>1.0191777953116416E-3</v>
      </c>
      <c r="L59" s="52">
        <f t="shared" si="44"/>
        <v>79.569444444444443</v>
      </c>
      <c r="N59" s="27">
        <f t="shared" ref="N59" si="53">(H59/B59)*10</f>
        <v>14.400000000000002</v>
      </c>
      <c r="O59" s="152">
        <f t="shared" ref="O59" si="54">(I59/C59)*10</f>
        <v>8.8700305810397566</v>
      </c>
      <c r="P59" s="52">
        <f t="shared" ref="P59" si="55">(O59-N59)/N59</f>
        <v>-0.38402565409446143</v>
      </c>
    </row>
    <row r="60" spans="1:16" ht="20.100000000000001" customHeight="1" x14ac:dyDescent="0.25">
      <c r="A60" s="38" t="s">
        <v>204</v>
      </c>
      <c r="B60" s="19">
        <v>3.92</v>
      </c>
      <c r="C60" s="140">
        <v>4.7799999999999994</v>
      </c>
      <c r="D60" s="247">
        <f>B60/$B$62</f>
        <v>3.2683008170752054E-4</v>
      </c>
      <c r="E60" s="215">
        <f>C60/$C$62</f>
        <v>4.4105014223405717E-4</v>
      </c>
      <c r="F60" s="52">
        <f t="shared" si="36"/>
        <v>0.21938775510204067</v>
      </c>
      <c r="H60" s="19">
        <v>3.6749999999999998</v>
      </c>
      <c r="I60" s="140">
        <v>3.903</v>
      </c>
      <c r="J60" s="247">
        <f t="shared" si="30"/>
        <v>6.0943868789757583E-4</v>
      </c>
      <c r="K60" s="215">
        <f t="shared" si="31"/>
        <v>6.857181408552555E-4</v>
      </c>
      <c r="L60" s="52">
        <f t="shared" si="44"/>
        <v>6.2040816326530669E-2</v>
      </c>
      <c r="N60" s="27">
        <f t="shared" si="50"/>
        <v>9.375</v>
      </c>
      <c r="O60" s="152">
        <f t="shared" si="51"/>
        <v>8.1652719665271984</v>
      </c>
      <c r="P60" s="52">
        <f t="shared" si="52"/>
        <v>-0.12903765690376551</v>
      </c>
    </row>
    <row r="61" spans="1:16" ht="20.100000000000001" customHeight="1" thickBot="1" x14ac:dyDescent="0.3">
      <c r="A61" s="8" t="s">
        <v>17</v>
      </c>
      <c r="B61" s="19">
        <f>B62-SUM(B39:B60)</f>
        <v>8.3300000000017462</v>
      </c>
      <c r="C61" s="140">
        <f>C62-SUM(C39:C60)</f>
        <v>8.8499999999985448</v>
      </c>
      <c r="D61" s="247">
        <f>B61/$B$62</f>
        <v>6.9451392362862672E-4</v>
      </c>
      <c r="E61" s="215">
        <f>C61/$C$62</f>
        <v>8.1658865246250301E-4</v>
      </c>
      <c r="F61" s="52">
        <f t="shared" si="36"/>
        <v>6.2424969987597785E-2</v>
      </c>
      <c r="H61" s="19">
        <f>H62-SUM(H39:H60)</f>
        <v>11.993999999997868</v>
      </c>
      <c r="I61" s="140">
        <f>I62-SUM(I39:I60)</f>
        <v>8.9809999999988577</v>
      </c>
      <c r="J61" s="247">
        <f t="shared" si="30"/>
        <v>1.9890088769094491E-3</v>
      </c>
      <c r="K61" s="215">
        <f t="shared" si="31"/>
        <v>1.5778720530413186E-3</v>
      </c>
      <c r="L61" s="52">
        <f t="shared" si="37"/>
        <v>-0.25120893780219661</v>
      </c>
      <c r="N61" s="27">
        <f t="shared" ref="N61" si="56">(H61/B61)*10</f>
        <v>14.398559423763931</v>
      </c>
      <c r="O61" s="152">
        <f t="shared" ref="O61" si="57">(I61/C61)*10</f>
        <v>10.148022598870433</v>
      </c>
      <c r="P61" s="52">
        <f t="shared" ref="P61" si="58">(O61-N61)/N61</f>
        <v>-0.2952057007785272</v>
      </c>
    </row>
    <row r="62" spans="1:16" ht="26.25" customHeight="1" thickBot="1" x14ac:dyDescent="0.3">
      <c r="A62" s="12" t="s">
        <v>18</v>
      </c>
      <c r="B62" s="17">
        <v>11993.999999999996</v>
      </c>
      <c r="C62" s="145">
        <v>10837.770000000004</v>
      </c>
      <c r="D62" s="253">
        <f>SUM(D39:D61)</f>
        <v>1.0000000000000007</v>
      </c>
      <c r="E62" s="254">
        <f>SUM(E39:E61)</f>
        <v>0.99999999999999956</v>
      </c>
      <c r="F62" s="57">
        <f t="shared" si="34"/>
        <v>-9.6400700350174479E-2</v>
      </c>
      <c r="G62" s="1"/>
      <c r="H62" s="17">
        <v>6030.1389999999992</v>
      </c>
      <c r="I62" s="145">
        <v>5691.8429999999998</v>
      </c>
      <c r="J62" s="253">
        <f>SUM(J39:J61)</f>
        <v>0.99999999999999989</v>
      </c>
      <c r="K62" s="254">
        <f>SUM(K39:K61)</f>
        <v>0.99999999999999978</v>
      </c>
      <c r="L62" s="57">
        <f t="shared" si="35"/>
        <v>-5.6100862683264752E-2</v>
      </c>
      <c r="M62" s="1"/>
      <c r="N62" s="29">
        <f t="shared" si="32"/>
        <v>5.0276296481574132</v>
      </c>
      <c r="O62" s="146">
        <f t="shared" si="33"/>
        <v>5.2518580851964911</v>
      </c>
      <c r="P62" s="57">
        <f t="shared" si="8"/>
        <v>4.4599235172633665E-2</v>
      </c>
    </row>
    <row r="64" spans="1:16" ht="15.75" thickBot="1" x14ac:dyDescent="0.3"/>
    <row r="65" spans="1:16" x14ac:dyDescent="0.25">
      <c r="A65" s="382" t="s">
        <v>15</v>
      </c>
      <c r="B65" s="370" t="s">
        <v>1</v>
      </c>
      <c r="C65" s="368"/>
      <c r="D65" s="370" t="s">
        <v>104</v>
      </c>
      <c r="E65" s="368"/>
      <c r="F65" s="130" t="s">
        <v>0</v>
      </c>
      <c r="H65" s="380" t="s">
        <v>19</v>
      </c>
      <c r="I65" s="381"/>
      <c r="J65" s="370" t="s">
        <v>104</v>
      </c>
      <c r="K65" s="371"/>
      <c r="L65" s="130" t="s">
        <v>0</v>
      </c>
      <c r="N65" s="378" t="s">
        <v>22</v>
      </c>
      <c r="O65" s="368"/>
      <c r="P65" s="130" t="s">
        <v>0</v>
      </c>
    </row>
    <row r="66" spans="1:16" x14ac:dyDescent="0.25">
      <c r="A66" s="383"/>
      <c r="B66" s="373" t="str">
        <f>B5</f>
        <v>jan-nov</v>
      </c>
      <c r="C66" s="375"/>
      <c r="D66" s="373" t="str">
        <f>B5</f>
        <v>jan-nov</v>
      </c>
      <c r="E66" s="375"/>
      <c r="F66" s="131" t="str">
        <f>F37</f>
        <v>2025/2024</v>
      </c>
      <c r="H66" s="376" t="str">
        <f>B5</f>
        <v>jan-nov</v>
      </c>
      <c r="I66" s="375"/>
      <c r="J66" s="373" t="str">
        <f>B5</f>
        <v>jan-nov</v>
      </c>
      <c r="K66" s="374"/>
      <c r="L66" s="131" t="str">
        <f>L37</f>
        <v>2025/2024</v>
      </c>
      <c r="N66" s="376" t="str">
        <f>B5</f>
        <v>jan-nov</v>
      </c>
      <c r="O66" s="374"/>
      <c r="P66" s="131" t="str">
        <f>P37</f>
        <v>2025/2024</v>
      </c>
    </row>
    <row r="67" spans="1:16" ht="19.5" customHeight="1" thickBot="1" x14ac:dyDescent="0.3">
      <c r="A67" s="38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156</v>
      </c>
      <c r="B68" s="39">
        <v>1853.7900000000002</v>
      </c>
      <c r="C68" s="147">
        <v>1698.2600000000002</v>
      </c>
      <c r="D68" s="247">
        <f t="shared" ref="D68:D78" si="59">B68/$B$95</f>
        <v>0.18851686318776031</v>
      </c>
      <c r="E68" s="246">
        <f t="shared" ref="E68:E78" si="60">C68/$C$95</f>
        <v>0.19206327844120072</v>
      </c>
      <c r="F68" s="61">
        <f t="shared" ref="F68:F94" si="61">(C68-B68)/B68</f>
        <v>-8.3898391942992437E-2</v>
      </c>
      <c r="H68" s="19">
        <v>2410.9169999999995</v>
      </c>
      <c r="I68" s="147">
        <v>1933.5419999999999</v>
      </c>
      <c r="J68" s="245">
        <f t="shared" ref="J68:J78" si="62">H68/$H$95</f>
        <v>0.29206130421551885</v>
      </c>
      <c r="K68" s="246">
        <f t="shared" ref="K68:K78" si="63">I68/$I$95</f>
        <v>0.26199322992221541</v>
      </c>
      <c r="L68" s="61">
        <f t="shared" ref="L68:L94" si="64">(I68-H68)/H68</f>
        <v>-0.19800557215366588</v>
      </c>
      <c r="N68" s="41">
        <f t="shared" ref="N68:N69" si="65">(H68/B68)*10</f>
        <v>13.005340410726129</v>
      </c>
      <c r="O68" s="149">
        <f t="shared" ref="O68:O69" si="66">(I68/C68)*10</f>
        <v>11.385429792846795</v>
      </c>
      <c r="P68" s="61">
        <f t="shared" si="8"/>
        <v>-0.12455734080926603</v>
      </c>
    </row>
    <row r="69" spans="1:16" ht="20.100000000000001" customHeight="1" x14ac:dyDescent="0.25">
      <c r="A69" s="38" t="s">
        <v>158</v>
      </c>
      <c r="B69" s="19">
        <v>2125.6999999999998</v>
      </c>
      <c r="C69" s="140">
        <v>2038.1799999999996</v>
      </c>
      <c r="D69" s="247">
        <f t="shared" si="59"/>
        <v>0.21616811832959612</v>
      </c>
      <c r="E69" s="215">
        <f t="shared" si="60"/>
        <v>0.2305062433627868</v>
      </c>
      <c r="F69" s="52">
        <f t="shared" si="61"/>
        <v>-4.1172319706449745E-2</v>
      </c>
      <c r="H69" s="19">
        <v>1617.7999999999997</v>
      </c>
      <c r="I69" s="140">
        <v>1668.0999999999997</v>
      </c>
      <c r="J69" s="214">
        <f t="shared" si="62"/>
        <v>0.19598218352596394</v>
      </c>
      <c r="K69" s="215">
        <f t="shared" si="63"/>
        <v>0.22602607382371184</v>
      </c>
      <c r="L69" s="52">
        <f t="shared" si="64"/>
        <v>3.109160588453453E-2</v>
      </c>
      <c r="N69" s="40">
        <f t="shared" si="65"/>
        <v>7.6106694265418442</v>
      </c>
      <c r="O69" s="143">
        <f t="shared" si="66"/>
        <v>8.1842624302073421</v>
      </c>
      <c r="P69" s="52">
        <f t="shared" si="8"/>
        <v>7.5366958084543773E-2</v>
      </c>
    </row>
    <row r="70" spans="1:16" ht="20.100000000000001" customHeight="1" x14ac:dyDescent="0.25">
      <c r="A70" s="38" t="s">
        <v>175</v>
      </c>
      <c r="B70" s="19">
        <v>1970.25</v>
      </c>
      <c r="C70" s="140">
        <v>1981.0400000000002</v>
      </c>
      <c r="D70" s="247">
        <f t="shared" si="59"/>
        <v>0.20035999206797139</v>
      </c>
      <c r="E70" s="215">
        <f t="shared" si="60"/>
        <v>0.22404404338744141</v>
      </c>
      <c r="F70" s="52">
        <f t="shared" si="61"/>
        <v>5.4764623778709252E-3</v>
      </c>
      <c r="H70" s="19">
        <v>1149.0120000000002</v>
      </c>
      <c r="I70" s="140">
        <v>1222.7170000000001</v>
      </c>
      <c r="J70" s="214">
        <f t="shared" si="62"/>
        <v>0.13919265710071391</v>
      </c>
      <c r="K70" s="215">
        <f t="shared" si="63"/>
        <v>0.1656770714630463</v>
      </c>
      <c r="L70" s="52">
        <f t="shared" si="64"/>
        <v>6.414641448479208E-2</v>
      </c>
      <c r="N70" s="40">
        <f t="shared" ref="N70:N75" si="67">(H70/B70)*10</f>
        <v>5.8318081461743443</v>
      </c>
      <c r="O70" s="143">
        <f t="shared" ref="O70:O75" si="68">(I70/C70)*10</f>
        <v>6.1720964745790088</v>
      </c>
      <c r="P70" s="52">
        <f t="shared" ref="P70:P75" si="69">(O70-N70)/N70</f>
        <v>5.8350398345647404E-2</v>
      </c>
    </row>
    <row r="71" spans="1:16" ht="20.100000000000001" customHeight="1" x14ac:dyDescent="0.25">
      <c r="A71" s="38" t="s">
        <v>170</v>
      </c>
      <c r="B71" s="19">
        <v>210.76</v>
      </c>
      <c r="C71" s="140">
        <v>152.65</v>
      </c>
      <c r="D71" s="247">
        <f t="shared" si="59"/>
        <v>2.1432748091991194E-2</v>
      </c>
      <c r="E71" s="215">
        <f t="shared" si="60"/>
        <v>1.7263822650271033E-2</v>
      </c>
      <c r="F71" s="52">
        <f t="shared" si="61"/>
        <v>-0.27571645473524381</v>
      </c>
      <c r="H71" s="19">
        <v>529.47299999999996</v>
      </c>
      <c r="I71" s="140">
        <v>375.12200000000001</v>
      </c>
      <c r="J71" s="214">
        <f t="shared" si="62"/>
        <v>6.4140978277934677E-2</v>
      </c>
      <c r="K71" s="215">
        <f t="shared" si="63"/>
        <v>5.0828699037766593E-2</v>
      </c>
      <c r="L71" s="52">
        <f t="shared" si="64"/>
        <v>-0.29151816995389745</v>
      </c>
      <c r="N71" s="40">
        <f t="shared" si="67"/>
        <v>25.122081988992218</v>
      </c>
      <c r="O71" s="143">
        <f t="shared" si="68"/>
        <v>24.573992793973144</v>
      </c>
      <c r="P71" s="52">
        <f t="shared" si="69"/>
        <v>-2.1817029148270072E-2</v>
      </c>
    </row>
    <row r="72" spans="1:16" ht="20.100000000000001" customHeight="1" x14ac:dyDescent="0.25">
      <c r="A72" s="38" t="s">
        <v>160</v>
      </c>
      <c r="B72" s="19">
        <v>403.63999999999993</v>
      </c>
      <c r="C72" s="140">
        <v>421.43999999999994</v>
      </c>
      <c r="D72" s="247">
        <f t="shared" si="59"/>
        <v>4.1047231162703188E-2</v>
      </c>
      <c r="E72" s="215">
        <f t="shared" si="60"/>
        <v>4.766240037818685E-2</v>
      </c>
      <c r="F72" s="52">
        <f t="shared" si="61"/>
        <v>4.4098701813497211E-2</v>
      </c>
      <c r="H72" s="19">
        <v>324.15100000000001</v>
      </c>
      <c r="I72" s="140">
        <v>352.01499999999999</v>
      </c>
      <c r="J72" s="214">
        <f t="shared" si="62"/>
        <v>3.9268031136187882E-2</v>
      </c>
      <c r="K72" s="215">
        <f t="shared" si="63"/>
        <v>4.7697720986184244E-2</v>
      </c>
      <c r="L72" s="52">
        <f t="shared" si="64"/>
        <v>8.5959938423759222E-2</v>
      </c>
      <c r="N72" s="40">
        <f t="shared" si="67"/>
        <v>8.0306956694083844</v>
      </c>
      <c r="O72" s="143">
        <f t="shared" si="68"/>
        <v>8.3526717919514066</v>
      </c>
      <c r="P72" s="52">
        <f t="shared" si="69"/>
        <v>4.0093179445155336E-2</v>
      </c>
    </row>
    <row r="73" spans="1:16" ht="20.100000000000001" customHeight="1" x14ac:dyDescent="0.25">
      <c r="A73" s="38" t="s">
        <v>167</v>
      </c>
      <c r="B73" s="19">
        <v>595.30000000000007</v>
      </c>
      <c r="C73" s="140">
        <v>658.56</v>
      </c>
      <c r="D73" s="247">
        <f t="shared" si="59"/>
        <v>6.0537649170442021E-2</v>
      </c>
      <c r="E73" s="215">
        <f t="shared" si="60"/>
        <v>7.4479286240173539E-2</v>
      </c>
      <c r="F73" s="52">
        <f t="shared" si="61"/>
        <v>0.10626574836217012</v>
      </c>
      <c r="H73" s="19">
        <v>305.60499999999996</v>
      </c>
      <c r="I73" s="140">
        <v>306.22699999999998</v>
      </c>
      <c r="J73" s="214">
        <f t="shared" si="62"/>
        <v>3.7021347012271118E-2</v>
      </c>
      <c r="K73" s="215">
        <f t="shared" si="63"/>
        <v>4.14934875060331E-2</v>
      </c>
      <c r="L73" s="52">
        <f t="shared" si="64"/>
        <v>2.0353070139559697E-3</v>
      </c>
      <c r="N73" s="40">
        <f t="shared" si="67"/>
        <v>5.1336301024693416</v>
      </c>
      <c r="O73" s="143">
        <f t="shared" si="68"/>
        <v>4.6499483722060253</v>
      </c>
      <c r="P73" s="52">
        <f t="shared" si="69"/>
        <v>-9.4218266725267022E-2</v>
      </c>
    </row>
    <row r="74" spans="1:16" ht="20.100000000000001" customHeight="1" x14ac:dyDescent="0.25">
      <c r="A74" s="38" t="s">
        <v>179</v>
      </c>
      <c r="B74" s="19">
        <v>332.59999999999997</v>
      </c>
      <c r="C74" s="140">
        <v>248.22</v>
      </c>
      <c r="D74" s="247">
        <f t="shared" si="59"/>
        <v>3.3822983561379152E-2</v>
      </c>
      <c r="E74" s="215">
        <f t="shared" si="60"/>
        <v>2.8072230974453164E-2</v>
      </c>
      <c r="F74" s="52">
        <f t="shared" si="61"/>
        <v>-0.25369813589897766</v>
      </c>
      <c r="H74" s="19">
        <v>297.18</v>
      </c>
      <c r="I74" s="140">
        <v>293.55799999999994</v>
      </c>
      <c r="J74" s="214">
        <f t="shared" si="62"/>
        <v>3.600073266179131E-2</v>
      </c>
      <c r="K74" s="215">
        <f t="shared" si="63"/>
        <v>3.9776849217397756E-2</v>
      </c>
      <c r="L74" s="52">
        <f t="shared" si="64"/>
        <v>-1.2187899589474631E-2</v>
      </c>
      <c r="N74" s="40">
        <f t="shared" ref="N74" si="70">(H74/B74)*10</f>
        <v>8.9350571256764901</v>
      </c>
      <c r="O74" s="143">
        <f t="shared" ref="O74" si="71">(I74/C74)*10</f>
        <v>11.826524856981708</v>
      </c>
      <c r="P74" s="52">
        <f t="shared" ref="P74" si="72">(O74-N74)/N74</f>
        <v>0.32360931672121784</v>
      </c>
    </row>
    <row r="75" spans="1:16" ht="20.100000000000001" customHeight="1" x14ac:dyDescent="0.25">
      <c r="A75" s="38" t="s">
        <v>165</v>
      </c>
      <c r="B75" s="19">
        <v>393.68999999999994</v>
      </c>
      <c r="C75" s="140">
        <v>360.72</v>
      </c>
      <c r="D75" s="247">
        <f t="shared" si="59"/>
        <v>4.0035389050749728E-2</v>
      </c>
      <c r="E75" s="215">
        <f t="shared" si="60"/>
        <v>4.0795323330532381E-2</v>
      </c>
      <c r="F75" s="52">
        <f t="shared" si="61"/>
        <v>-8.3746094642993013E-2</v>
      </c>
      <c r="H75" s="19">
        <v>303.87299999999993</v>
      </c>
      <c r="I75" s="140">
        <v>245.54899999999998</v>
      </c>
      <c r="J75" s="214">
        <f t="shared" si="62"/>
        <v>3.6811530507222918E-2</v>
      </c>
      <c r="K75" s="215">
        <f t="shared" si="63"/>
        <v>3.3271672202708845E-2</v>
      </c>
      <c r="L75" s="52">
        <f t="shared" si="64"/>
        <v>-0.19193544671622673</v>
      </c>
      <c r="N75" s="40">
        <f t="shared" si="67"/>
        <v>7.7185856892478846</v>
      </c>
      <c r="O75" s="143">
        <f t="shared" si="68"/>
        <v>6.8071911732091364</v>
      </c>
      <c r="P75" s="52">
        <f t="shared" si="69"/>
        <v>-0.11807791643854335</v>
      </c>
    </row>
    <row r="76" spans="1:16" ht="20.100000000000001" customHeight="1" x14ac:dyDescent="0.25">
      <c r="A76" s="38" t="s">
        <v>178</v>
      </c>
      <c r="B76" s="19">
        <v>1060.9299999999998</v>
      </c>
      <c r="C76" s="140">
        <v>470.25</v>
      </c>
      <c r="D76" s="247">
        <f t="shared" si="59"/>
        <v>0.10788880922962714</v>
      </c>
      <c r="E76" s="215">
        <f t="shared" si="60"/>
        <v>5.3182526048411088E-2</v>
      </c>
      <c r="F76" s="52">
        <f t="shared" si="61"/>
        <v>-0.5567568077064462</v>
      </c>
      <c r="H76" s="19">
        <v>455.59100000000007</v>
      </c>
      <c r="I76" s="140">
        <v>198.40499999999997</v>
      </c>
      <c r="J76" s="214">
        <f t="shared" si="62"/>
        <v>5.5190826415364984E-2</v>
      </c>
      <c r="K76" s="215">
        <f t="shared" si="63"/>
        <v>2.6883701922542743E-2</v>
      </c>
      <c r="L76" s="52">
        <f t="shared" ref="L76:L91" si="73">(I76-H76)/H76</f>
        <v>-0.56451071245920148</v>
      </c>
      <c r="N76" s="40">
        <f t="shared" ref="N76:N79" si="74">(H76/B76)*10</f>
        <v>4.294260695804625</v>
      </c>
      <c r="O76" s="143">
        <f t="shared" ref="O76:O79" si="75">(I76/C76)*10</f>
        <v>4.2191387559808611</v>
      </c>
      <c r="P76" s="52">
        <f t="shared" ref="P76:P79" si="76">(O76-N76)/N76</f>
        <v>-1.7493567611569553E-2</v>
      </c>
    </row>
    <row r="77" spans="1:16" ht="20.100000000000001" customHeight="1" x14ac:dyDescent="0.25">
      <c r="A77" s="38" t="s">
        <v>171</v>
      </c>
      <c r="B77" s="19">
        <v>165.07999999999998</v>
      </c>
      <c r="C77" s="140">
        <v>189.33</v>
      </c>
      <c r="D77" s="247">
        <f t="shared" si="59"/>
        <v>1.6787426717716387E-2</v>
      </c>
      <c r="E77" s="215">
        <f t="shared" si="60"/>
        <v>2.1412116229124239E-2</v>
      </c>
      <c r="F77" s="52">
        <f t="shared" si="61"/>
        <v>0.14689847346740992</v>
      </c>
      <c r="H77" s="19">
        <v>160.197</v>
      </c>
      <c r="I77" s="140">
        <v>166.79000000000002</v>
      </c>
      <c r="J77" s="214">
        <f t="shared" si="62"/>
        <v>1.940645188175847E-2</v>
      </c>
      <c r="K77" s="215">
        <f t="shared" si="63"/>
        <v>2.2599897400070085E-2</v>
      </c>
      <c r="L77" s="52">
        <f t="shared" si="73"/>
        <v>4.1155577195578052E-2</v>
      </c>
      <c r="N77" s="40">
        <f t="shared" si="74"/>
        <v>9.7042040222922239</v>
      </c>
      <c r="O77" s="143">
        <f t="shared" si="75"/>
        <v>8.8094860825014525</v>
      </c>
      <c r="P77" s="52">
        <f t="shared" si="76"/>
        <v>-9.2199003414958153E-2</v>
      </c>
    </row>
    <row r="78" spans="1:16" ht="20.100000000000001" customHeight="1" x14ac:dyDescent="0.25">
      <c r="A78" s="38" t="s">
        <v>191</v>
      </c>
      <c r="B78" s="19">
        <v>180.73</v>
      </c>
      <c r="C78" s="140">
        <v>108.21</v>
      </c>
      <c r="D78" s="247">
        <f t="shared" si="59"/>
        <v>1.8378917074708522E-2</v>
      </c>
      <c r="E78" s="215">
        <f t="shared" si="60"/>
        <v>1.2237918434234054E-2</v>
      </c>
      <c r="F78" s="52">
        <f t="shared" si="61"/>
        <v>-0.40126155037901845</v>
      </c>
      <c r="H78" s="19">
        <v>125.10699999999999</v>
      </c>
      <c r="I78" s="140">
        <v>97.858999999999995</v>
      </c>
      <c r="J78" s="214">
        <f t="shared" si="62"/>
        <v>1.5155608254656183E-2</v>
      </c>
      <c r="K78" s="215">
        <f t="shared" si="63"/>
        <v>1.3259807900194605E-2</v>
      </c>
      <c r="L78" s="52">
        <f t="shared" si="73"/>
        <v>-0.21779756528411676</v>
      </c>
      <c r="N78" s="40">
        <f t="shared" ref="N78" si="77">(H78/B78)*10</f>
        <v>6.9223150556078128</v>
      </c>
      <c r="O78" s="143">
        <f t="shared" ref="O78" si="78">(I78/C78)*10</f>
        <v>9.0434340633952495</v>
      </c>
      <c r="P78" s="52">
        <f t="shared" ref="P78" si="79">(O78-N78)/N78</f>
        <v>0.3064175771758762</v>
      </c>
    </row>
    <row r="79" spans="1:16" ht="20.100000000000001" customHeight="1" x14ac:dyDescent="0.25">
      <c r="A79" s="38" t="s">
        <v>192</v>
      </c>
      <c r="B79" s="19">
        <v>44.219999999999992</v>
      </c>
      <c r="C79" s="140">
        <v>82.73</v>
      </c>
      <c r="D79" s="247">
        <f t="shared" ref="D79:D91" si="80">B79/$B$95</f>
        <v>4.4968500694052499E-3</v>
      </c>
      <c r="E79" s="215">
        <f t="shared" ref="E79:E91" si="81">C79/$C$95</f>
        <v>9.356279383274959E-3</v>
      </c>
      <c r="F79" s="52">
        <f t="shared" si="61"/>
        <v>0.87087290818634144</v>
      </c>
      <c r="H79" s="19">
        <v>60.59</v>
      </c>
      <c r="I79" s="140">
        <v>85.789000000000001</v>
      </c>
      <c r="J79" s="214">
        <f t="shared" ref="J79:J90" si="82">H79/$H$95</f>
        <v>7.3399434416109273E-3</v>
      </c>
      <c r="K79" s="215">
        <f t="shared" ref="K79:K90" si="83">I79/$I$95</f>
        <v>1.1624333581477381E-2</v>
      </c>
      <c r="L79" s="52">
        <f t="shared" si="73"/>
        <v>0.41589371183363588</v>
      </c>
      <c r="N79" s="40">
        <f t="shared" si="74"/>
        <v>13.701944821347809</v>
      </c>
      <c r="O79" s="143">
        <f t="shared" si="75"/>
        <v>10.369757040976671</v>
      </c>
      <c r="P79" s="52">
        <f t="shared" si="76"/>
        <v>-0.2431908625978077</v>
      </c>
    </row>
    <row r="80" spans="1:16" ht="20.100000000000001" customHeight="1" x14ac:dyDescent="0.25">
      <c r="A80" s="38" t="s">
        <v>157</v>
      </c>
      <c r="B80" s="19">
        <v>239.26</v>
      </c>
      <c r="C80" s="140">
        <v>136.38</v>
      </c>
      <c r="D80" s="247">
        <f t="shared" si="80"/>
        <v>2.4330989317184536E-2</v>
      </c>
      <c r="E80" s="215">
        <f t="shared" si="81"/>
        <v>1.5423780760196288E-2</v>
      </c>
      <c r="F80" s="52">
        <f t="shared" si="61"/>
        <v>-0.42999247680347741</v>
      </c>
      <c r="H80" s="19">
        <v>134.51100000000002</v>
      </c>
      <c r="I80" s="140">
        <v>83.765999999999991</v>
      </c>
      <c r="J80" s="214">
        <f t="shared" si="82"/>
        <v>1.6294819809779298E-2</v>
      </c>
      <c r="K80" s="215">
        <f t="shared" si="83"/>
        <v>1.1350218871720549E-2</v>
      </c>
      <c r="L80" s="52">
        <f t="shared" si="73"/>
        <v>-0.37725539175234757</v>
      </c>
      <c r="N80" s="40">
        <f t="shared" ref="N80" si="84">(H80/B80)*10</f>
        <v>5.621959374738779</v>
      </c>
      <c r="O80" s="143">
        <f t="shared" ref="O80" si="85">(I80/C80)*10</f>
        <v>6.1421029476462818</v>
      </c>
      <c r="P80" s="52">
        <f t="shared" ref="P80" si="86">(O80-N80)/N80</f>
        <v>9.2519980710759037E-2</v>
      </c>
    </row>
    <row r="81" spans="1:16" ht="20.100000000000001" customHeight="1" x14ac:dyDescent="0.25">
      <c r="A81" s="38" t="s">
        <v>211</v>
      </c>
      <c r="B81" s="19">
        <v>50.45</v>
      </c>
      <c r="C81" s="140">
        <v>73.600000000000023</v>
      </c>
      <c r="D81" s="247">
        <f t="shared" si="80"/>
        <v>5.1303954319650595E-3</v>
      </c>
      <c r="E81" s="215">
        <f t="shared" si="81"/>
        <v>8.3237297547327123E-3</v>
      </c>
      <c r="F81" s="52">
        <f t="shared" si="61"/>
        <v>0.45887016848364753</v>
      </c>
      <c r="H81" s="19">
        <v>69.097999999999985</v>
      </c>
      <c r="I81" s="140">
        <v>78.64700000000002</v>
      </c>
      <c r="J81" s="214">
        <f t="shared" si="82"/>
        <v>8.3706125091340434E-3</v>
      </c>
      <c r="K81" s="215">
        <f t="shared" si="83"/>
        <v>1.0656598901752577E-2</v>
      </c>
      <c r="L81" s="52">
        <f t="shared" si="73"/>
        <v>0.13819502735245648</v>
      </c>
      <c r="N81" s="40">
        <f t="shared" ref="N81:N89" si="87">(H81/B81)*10</f>
        <v>13.696333002973237</v>
      </c>
      <c r="O81" s="143">
        <f t="shared" ref="O81:O89" si="88">(I81/C81)*10</f>
        <v>10.685733695652173</v>
      </c>
      <c r="P81" s="52">
        <f t="shared" ref="P81:P89" si="89">(O81-N81)/N81</f>
        <v>-0.21981060964767099</v>
      </c>
    </row>
    <row r="82" spans="1:16" ht="20.100000000000001" customHeight="1" x14ac:dyDescent="0.25">
      <c r="A82" s="38" t="s">
        <v>194</v>
      </c>
      <c r="B82" s="19">
        <v>25.36</v>
      </c>
      <c r="C82" s="140">
        <v>25.369999999999997</v>
      </c>
      <c r="D82" s="247">
        <f t="shared" si="80"/>
        <v>2.5789262270492345E-3</v>
      </c>
      <c r="E82" s="215">
        <f t="shared" si="81"/>
        <v>2.8691986939887067E-3</v>
      </c>
      <c r="F82" s="52">
        <f t="shared" si="61"/>
        <v>3.9432176656143574E-4</v>
      </c>
      <c r="H82" s="19">
        <v>90.656999999999996</v>
      </c>
      <c r="I82" s="140">
        <v>59.195999999999991</v>
      </c>
      <c r="J82" s="214">
        <f t="shared" si="82"/>
        <v>1.0982294975839607E-2</v>
      </c>
      <c r="K82" s="215">
        <f t="shared" si="83"/>
        <v>8.021005614812329E-3</v>
      </c>
      <c r="L82" s="52">
        <f t="shared" si="73"/>
        <v>-0.34703332340580439</v>
      </c>
      <c r="N82" s="40">
        <f t="shared" ref="N82:N83" si="90">(H82/B82)*10</f>
        <v>35.748028391167196</v>
      </c>
      <c r="O82" s="143">
        <f t="shared" ref="O82:O83" si="91">(I82/C82)*10</f>
        <v>23.333070555774537</v>
      </c>
      <c r="P82" s="52">
        <f t="shared" ref="P82:P83" si="92">(O82-N82)/N82</f>
        <v>-0.34729070088968067</v>
      </c>
    </row>
    <row r="83" spans="1:16" ht="20.100000000000001" customHeight="1" x14ac:dyDescent="0.25">
      <c r="A83" s="38" t="s">
        <v>207</v>
      </c>
      <c r="B83" s="19">
        <v>14.179999999999998</v>
      </c>
      <c r="C83" s="140">
        <v>48.899999999999991</v>
      </c>
      <c r="D83" s="247">
        <f t="shared" si="80"/>
        <v>1.4420021253768983E-3</v>
      </c>
      <c r="E83" s="215">
        <f t="shared" si="81"/>
        <v>5.5303041441090951E-3</v>
      </c>
      <c r="F83" s="52">
        <f t="shared" si="61"/>
        <v>2.4485190409026796</v>
      </c>
      <c r="H83" s="19">
        <v>25.974</v>
      </c>
      <c r="I83" s="140">
        <v>56.385999999999996</v>
      </c>
      <c r="J83" s="214">
        <f t="shared" si="82"/>
        <v>3.1465207287077442E-3</v>
      </c>
      <c r="K83" s="215">
        <f t="shared" si="83"/>
        <v>7.6402531015069943E-3</v>
      </c>
      <c r="L83" s="52">
        <f t="shared" si="73"/>
        <v>1.1708631708631707</v>
      </c>
      <c r="N83" s="40">
        <f t="shared" si="90"/>
        <v>18.317348377997181</v>
      </c>
      <c r="O83" s="143">
        <f t="shared" si="91"/>
        <v>11.530879345603273</v>
      </c>
      <c r="P83" s="52">
        <f t="shared" si="92"/>
        <v>-0.37049407437955495</v>
      </c>
    </row>
    <row r="84" spans="1:16" ht="20.100000000000001" customHeight="1" x14ac:dyDescent="0.25">
      <c r="A84" s="38" t="s">
        <v>159</v>
      </c>
      <c r="B84" s="19">
        <v>28.700000000000003</v>
      </c>
      <c r="C84" s="140">
        <v>36.229999999999997</v>
      </c>
      <c r="D84" s="247">
        <f t="shared" si="80"/>
        <v>2.9185797601069814E-3</v>
      </c>
      <c r="E84" s="215">
        <f t="shared" si="81"/>
        <v>4.0974012094288862E-3</v>
      </c>
      <c r="F84" s="52">
        <f t="shared" si="61"/>
        <v>0.26236933797909384</v>
      </c>
      <c r="H84" s="19">
        <v>26.347999999999999</v>
      </c>
      <c r="I84" s="140">
        <v>40.919000000000004</v>
      </c>
      <c r="J84" s="214">
        <f t="shared" si="82"/>
        <v>3.1918275259872043E-3</v>
      </c>
      <c r="K84" s="215">
        <f t="shared" si="83"/>
        <v>5.5444882889469863E-3</v>
      </c>
      <c r="L84" s="52">
        <f t="shared" si="73"/>
        <v>0.55302110217094302</v>
      </c>
      <c r="N84" s="40">
        <f t="shared" si="87"/>
        <v>9.1804878048780481</v>
      </c>
      <c r="O84" s="143">
        <f t="shared" si="88"/>
        <v>11.294231300027604</v>
      </c>
      <c r="P84" s="52">
        <f t="shared" si="89"/>
        <v>0.23024304809014828</v>
      </c>
    </row>
    <row r="85" spans="1:16" ht="20.100000000000001" customHeight="1" x14ac:dyDescent="0.25">
      <c r="A85" s="38" t="s">
        <v>231</v>
      </c>
      <c r="B85" s="19"/>
      <c r="C85" s="140">
        <v>2.6</v>
      </c>
      <c r="D85" s="247">
        <f t="shared" si="80"/>
        <v>0</v>
      </c>
      <c r="E85" s="215">
        <f t="shared" si="81"/>
        <v>2.9404480111827505E-4</v>
      </c>
      <c r="F85" s="52"/>
      <c r="H85" s="19"/>
      <c r="I85" s="140">
        <v>35.725999999999999</v>
      </c>
      <c r="J85" s="214">
        <f t="shared" si="82"/>
        <v>0</v>
      </c>
      <c r="K85" s="215">
        <f t="shared" si="83"/>
        <v>4.8408413844649185E-3</v>
      </c>
      <c r="L85" s="52"/>
      <c r="N85" s="40"/>
      <c r="O85" s="143">
        <f t="shared" si="88"/>
        <v>137.40769230769229</v>
      </c>
      <c r="P85" s="52"/>
    </row>
    <row r="86" spans="1:16" ht="20.100000000000001" customHeight="1" x14ac:dyDescent="0.25">
      <c r="A86" s="38" t="s">
        <v>198</v>
      </c>
      <c r="B86" s="19">
        <v>16.490000000000002</v>
      </c>
      <c r="C86" s="140">
        <v>19.850000000000001</v>
      </c>
      <c r="D86" s="247">
        <f t="shared" si="80"/>
        <v>1.676912203629412E-3</v>
      </c>
      <c r="E86" s="215">
        <f t="shared" si="81"/>
        <v>2.2449189623837537E-3</v>
      </c>
      <c r="F86" s="52">
        <f t="shared" si="61"/>
        <v>0.20375985445724676</v>
      </c>
      <c r="H86" s="19">
        <v>16.247</v>
      </c>
      <c r="I86" s="140">
        <v>13.981</v>
      </c>
      <c r="J86" s="214">
        <f t="shared" si="82"/>
        <v>1.9681805759341926E-3</v>
      </c>
      <c r="K86" s="215">
        <f t="shared" si="83"/>
        <v>1.8944131275878638E-3</v>
      </c>
      <c r="L86" s="52">
        <f t="shared" si="73"/>
        <v>-0.13947190250507785</v>
      </c>
      <c r="N86" s="40">
        <f t="shared" si="87"/>
        <v>9.8526379624014542</v>
      </c>
      <c r="O86" s="143">
        <f t="shared" si="88"/>
        <v>7.0433249370277071</v>
      </c>
      <c r="P86" s="52">
        <f t="shared" si="89"/>
        <v>-0.28513308172839968</v>
      </c>
    </row>
    <row r="87" spans="1:16" ht="20.100000000000001" customHeight="1" x14ac:dyDescent="0.25">
      <c r="A87" s="38" t="s">
        <v>229</v>
      </c>
      <c r="B87" s="19">
        <v>21.330000000000002</v>
      </c>
      <c r="C87" s="140">
        <v>12.6</v>
      </c>
      <c r="D87" s="247">
        <f t="shared" si="80"/>
        <v>2.1691047485394395E-3</v>
      </c>
      <c r="E87" s="215">
        <f t="shared" si="81"/>
        <v>1.4249863438808713E-3</v>
      </c>
      <c r="F87" s="52">
        <f t="shared" si="61"/>
        <v>-0.40928270042194098</v>
      </c>
      <c r="H87" s="19">
        <v>57.375000000000007</v>
      </c>
      <c r="I87" s="140">
        <v>8.3219999999999992</v>
      </c>
      <c r="J87" s="214">
        <f t="shared" si="82"/>
        <v>6.9504745826444456E-3</v>
      </c>
      <c r="K87" s="215">
        <f t="shared" si="83"/>
        <v>1.1276236354900366E-3</v>
      </c>
      <c r="L87" s="52">
        <f t="shared" si="73"/>
        <v>-0.85495424836601319</v>
      </c>
      <c r="N87" s="40">
        <f t="shared" si="87"/>
        <v>26.898734177215189</v>
      </c>
      <c r="O87" s="143">
        <f t="shared" si="88"/>
        <v>6.6047619047619044</v>
      </c>
      <c r="P87" s="52">
        <f t="shared" si="89"/>
        <v>-0.75445826330532217</v>
      </c>
    </row>
    <row r="88" spans="1:16" ht="20.100000000000001" customHeight="1" x14ac:dyDescent="0.25">
      <c r="A88" s="38" t="s">
        <v>195</v>
      </c>
      <c r="B88" s="19">
        <v>22.619999999999997</v>
      </c>
      <c r="C88" s="140">
        <v>6.9</v>
      </c>
      <c r="D88" s="247">
        <f t="shared" si="80"/>
        <v>2.3002882987324005E-3</v>
      </c>
      <c r="E88" s="215">
        <f t="shared" si="81"/>
        <v>7.8034966450619145E-4</v>
      </c>
      <c r="F88" s="52">
        <f t="shared" si="61"/>
        <v>-0.69496021220159143</v>
      </c>
      <c r="H88" s="19">
        <v>41.307000000000009</v>
      </c>
      <c r="I88" s="140">
        <v>6.9610000000000003</v>
      </c>
      <c r="J88" s="214">
        <f t="shared" si="82"/>
        <v>5.0039782759964124E-3</v>
      </c>
      <c r="K88" s="215">
        <f t="shared" si="83"/>
        <v>9.432093398998012E-4</v>
      </c>
      <c r="L88" s="52">
        <f t="shared" si="73"/>
        <v>-0.83148134698719356</v>
      </c>
      <c r="N88" s="40">
        <f t="shared" si="87"/>
        <v>18.261273209549078</v>
      </c>
      <c r="O88" s="143">
        <f t="shared" si="88"/>
        <v>10.08840579710145</v>
      </c>
      <c r="P88" s="52">
        <f t="shared" si="89"/>
        <v>-0.44755189403627782</v>
      </c>
    </row>
    <row r="89" spans="1:16" ht="20.100000000000001" customHeight="1" x14ac:dyDescent="0.25">
      <c r="A89" s="38" t="s">
        <v>196</v>
      </c>
      <c r="B89" s="19">
        <v>5.4</v>
      </c>
      <c r="C89" s="140">
        <v>6.56</v>
      </c>
      <c r="D89" s="247">
        <f t="shared" si="80"/>
        <v>5.4914044266821246E-4</v>
      </c>
      <c r="E89" s="215">
        <f t="shared" si="81"/>
        <v>7.4189765205226314E-4</v>
      </c>
      <c r="F89" s="52">
        <f t="shared" si="61"/>
        <v>0.21481481481481465</v>
      </c>
      <c r="H89" s="19">
        <v>6.6619999999999999</v>
      </c>
      <c r="I89" s="140">
        <v>6.270999999999999</v>
      </c>
      <c r="J89" s="214">
        <f t="shared" si="82"/>
        <v>8.0704246918653229E-4</v>
      </c>
      <c r="K89" s="215">
        <f t="shared" si="83"/>
        <v>8.497149505116581E-4</v>
      </c>
      <c r="L89" s="52">
        <f t="shared" si="73"/>
        <v>-5.8691083758631177E-2</v>
      </c>
      <c r="N89" s="40">
        <f t="shared" si="87"/>
        <v>12.337037037037035</v>
      </c>
      <c r="O89" s="143">
        <f t="shared" si="88"/>
        <v>9.5594512195121943</v>
      </c>
      <c r="P89" s="52">
        <f t="shared" si="89"/>
        <v>-0.22514205065497062</v>
      </c>
    </row>
    <row r="90" spans="1:16" ht="20.100000000000001" customHeight="1" x14ac:dyDescent="0.25">
      <c r="A90" s="38" t="s">
        <v>232</v>
      </c>
      <c r="B90" s="19"/>
      <c r="C90" s="140">
        <v>2.6</v>
      </c>
      <c r="D90" s="247">
        <f t="shared" si="80"/>
        <v>0</v>
      </c>
      <c r="E90" s="215">
        <f t="shared" si="81"/>
        <v>2.9404480111827505E-4</v>
      </c>
      <c r="F90" s="52"/>
      <c r="H90" s="19"/>
      <c r="I90" s="140">
        <v>5.6269999999999998</v>
      </c>
      <c r="J90" s="214">
        <f t="shared" si="82"/>
        <v>0</v>
      </c>
      <c r="K90" s="215">
        <f t="shared" si="83"/>
        <v>7.6245352041605819E-4</v>
      </c>
      <c r="L90" s="52"/>
      <c r="N90" s="40"/>
      <c r="O90" s="143">
        <f t="shared" ref="O90:O93" si="93">(I90/C90)*10</f>
        <v>21.642307692307693</v>
      </c>
      <c r="P90" s="52"/>
    </row>
    <row r="91" spans="1:16" ht="20.100000000000001" customHeight="1" x14ac:dyDescent="0.25">
      <c r="A91" s="38" t="s">
        <v>233</v>
      </c>
      <c r="B91" s="19">
        <v>0.11</v>
      </c>
      <c r="C91" s="140">
        <v>5.48</v>
      </c>
      <c r="D91" s="247">
        <f t="shared" si="80"/>
        <v>1.1186194202500624E-5</v>
      </c>
      <c r="E91" s="215">
        <f t="shared" si="81"/>
        <v>6.1975596543390279E-4</v>
      </c>
      <c r="F91" s="52">
        <f t="shared" si="61"/>
        <v>48.81818181818182</v>
      </c>
      <c r="H91" s="19">
        <v>1.0999999999999999E-2</v>
      </c>
      <c r="I91" s="140">
        <v>3.823</v>
      </c>
      <c r="J91" s="214">
        <f>H91/$H$95</f>
        <v>1.3325528611605906E-6</v>
      </c>
      <c r="K91" s="215">
        <f>I91/$I$95</f>
        <v>5.1801311685633386E-4</v>
      </c>
      <c r="L91" s="52">
        <f t="shared" si="73"/>
        <v>346.54545454545456</v>
      </c>
      <c r="N91" s="40">
        <f t="shared" ref="N91" si="94">(H91/B91)*10</f>
        <v>0.99999999999999989</v>
      </c>
      <c r="O91" s="143">
        <f t="shared" si="93"/>
        <v>6.9762773722627731</v>
      </c>
      <c r="P91" s="52">
        <f t="shared" ref="P91" si="95">(O91-N91)/N91</f>
        <v>5.976277372262774</v>
      </c>
    </row>
    <row r="92" spans="1:16" ht="20.100000000000001" customHeight="1" x14ac:dyDescent="0.25">
      <c r="A92" s="38" t="s">
        <v>201</v>
      </c>
      <c r="B92" s="19"/>
      <c r="C92" s="140">
        <v>9</v>
      </c>
      <c r="D92" s="247">
        <f>B92/$B$95</f>
        <v>0</v>
      </c>
      <c r="E92" s="215">
        <f>C92/$C$95</f>
        <v>1.0178473884863367E-3</v>
      </c>
      <c r="F92" s="52"/>
      <c r="H92" s="19"/>
      <c r="I92" s="140">
        <v>3.8039999999999998</v>
      </c>
      <c r="J92" s="214">
        <f>H92/$H$95</f>
        <v>0</v>
      </c>
      <c r="K92" s="215">
        <f>I92/$I$95</f>
        <v>5.1543863367028357E-4</v>
      </c>
      <c r="L92" s="52"/>
      <c r="N92" s="40"/>
      <c r="O92" s="143">
        <f t="shared" si="93"/>
        <v>4.2266666666666666</v>
      </c>
      <c r="P92" s="52"/>
    </row>
    <row r="93" spans="1:16" ht="20.100000000000001" customHeight="1" x14ac:dyDescent="0.25">
      <c r="A93" s="38" t="s">
        <v>234</v>
      </c>
      <c r="B93" s="19"/>
      <c r="C93" s="140">
        <v>7.2</v>
      </c>
      <c r="D93" s="247">
        <f>B93/$B$95</f>
        <v>0</v>
      </c>
      <c r="E93" s="215">
        <f>C93/$C$95</f>
        <v>8.1427791078906935E-4</v>
      </c>
      <c r="F93" s="52"/>
      <c r="H93" s="19"/>
      <c r="I93" s="140">
        <v>3.133</v>
      </c>
      <c r="J93" s="214">
        <f>H93/$H$95</f>
        <v>0</v>
      </c>
      <c r="K93" s="215">
        <f>I93/$I$95</f>
        <v>4.2451872746819091E-4</v>
      </c>
      <c r="L93" s="52"/>
      <c r="N93" s="40"/>
      <c r="O93" s="143">
        <f t="shared" si="93"/>
        <v>4.3513888888888888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72.959999999997308</v>
      </c>
      <c r="C94" s="22">
        <f>C95-SUM(C68:C93)</f>
        <v>39.329999999999927</v>
      </c>
      <c r="D94" s="247">
        <f>B94/$B$95</f>
        <v>7.4194975364946852E-3</v>
      </c>
      <c r="E94" s="215">
        <f>C94/$C$95</f>
        <v>4.4479930876852834E-3</v>
      </c>
      <c r="F94" s="52">
        <f t="shared" si="61"/>
        <v>-0.46093749999998113</v>
      </c>
      <c r="H94" s="196">
        <f>H95-SUM(H68:H93)</f>
        <v>47.145999999997002</v>
      </c>
      <c r="I94" s="119">
        <f>I95-SUM(I68:I93)</f>
        <v>27.886999999998807</v>
      </c>
      <c r="J94" s="214">
        <f>H94/$H$95</f>
        <v>5.7113215629339287E-3</v>
      </c>
      <c r="K94" s="215">
        <f>I94/$I$95</f>
        <v>3.7786638215464201E-3</v>
      </c>
      <c r="L94" s="52">
        <f t="shared" si="64"/>
        <v>-0.40849700929027744</v>
      </c>
      <c r="N94" s="40">
        <f t="shared" ref="N94" si="96">(H94/B94)*10</f>
        <v>6.4618969298243893</v>
      </c>
      <c r="O94" s="143">
        <f t="shared" ref="O94" si="97">(I94/C94)*10</f>
        <v>7.0905161454357639</v>
      </c>
      <c r="P94" s="52">
        <f t="shared" ref="P94" si="98">(O94-N94)/N94</f>
        <v>9.7280910302055545E-2</v>
      </c>
    </row>
    <row r="95" spans="1:16" ht="26.25" customHeight="1" thickBot="1" x14ac:dyDescent="0.3">
      <c r="A95" s="12" t="s">
        <v>18</v>
      </c>
      <c r="B95" s="17">
        <v>9833.5499999999993</v>
      </c>
      <c r="C95" s="145">
        <v>8842.1899999999987</v>
      </c>
      <c r="D95" s="243">
        <f>SUM(D68:D94)</f>
        <v>0.99999999999999989</v>
      </c>
      <c r="E95" s="244">
        <f>SUM(E68:E94)</f>
        <v>1.0000000000000002</v>
      </c>
      <c r="F95" s="57">
        <f>(C95-B95)/B95</f>
        <v>-0.1008140498599184</v>
      </c>
      <c r="G95" s="1"/>
      <c r="H95" s="17">
        <v>8254.8319999999985</v>
      </c>
      <c r="I95" s="145">
        <v>7380.1219999999994</v>
      </c>
      <c r="J95" s="255">
        <f>H95/$H$95</f>
        <v>1</v>
      </c>
      <c r="K95" s="244">
        <f>I95/$I$95</f>
        <v>1</v>
      </c>
      <c r="L95" s="57">
        <f>(I95-H95)/H95</f>
        <v>-0.10596339210779811</v>
      </c>
      <c r="M95" s="1"/>
      <c r="N95" s="37">
        <f t="shared" ref="N95:O95" si="99">(H95/B95)*10</f>
        <v>8.3945594419106015</v>
      </c>
      <c r="O95" s="150">
        <f t="shared" si="99"/>
        <v>8.3464865604561762</v>
      </c>
      <c r="P95" s="57">
        <f>(O95-N95)/N95</f>
        <v>-5.7266711597057859E-3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55" t="s">
        <v>3</v>
      </c>
      <c r="B4" s="343"/>
      <c r="C4" s="343"/>
      <c r="D4" s="378" t="s">
        <v>1</v>
      </c>
      <c r="E4" s="386"/>
      <c r="F4" s="368" t="s">
        <v>13</v>
      </c>
      <c r="G4" s="368"/>
      <c r="H4" s="385" t="s">
        <v>34</v>
      </c>
      <c r="I4" s="386"/>
      <c r="K4" s="378" t="s">
        <v>19</v>
      </c>
      <c r="L4" s="386"/>
      <c r="M4" s="368" t="s">
        <v>13</v>
      </c>
      <c r="N4" s="368"/>
      <c r="O4" s="385" t="s">
        <v>34</v>
      </c>
      <c r="P4" s="386"/>
      <c r="R4" s="378" t="s">
        <v>22</v>
      </c>
      <c r="S4" s="368"/>
      <c r="T4" s="69" t="s">
        <v>0</v>
      </c>
    </row>
    <row r="5" spans="1:20" x14ac:dyDescent="0.25">
      <c r="A5" s="369"/>
      <c r="B5" s="344"/>
      <c r="C5" s="344"/>
      <c r="D5" s="387" t="s">
        <v>40</v>
      </c>
      <c r="E5" s="388"/>
      <c r="F5" s="389" t="str">
        <f>D5</f>
        <v>jan - mar</v>
      </c>
      <c r="G5" s="389"/>
      <c r="H5" s="387" t="str">
        <f>F5</f>
        <v>jan - mar</v>
      </c>
      <c r="I5" s="388"/>
      <c r="K5" s="387" t="str">
        <f>D5</f>
        <v>jan - mar</v>
      </c>
      <c r="L5" s="388"/>
      <c r="M5" s="389" t="str">
        <f>D5</f>
        <v>jan - mar</v>
      </c>
      <c r="N5" s="389"/>
      <c r="O5" s="387" t="str">
        <f>D5</f>
        <v>jan - mar</v>
      </c>
      <c r="P5" s="388"/>
      <c r="R5" s="387" t="str">
        <f>D5</f>
        <v>jan - mar</v>
      </c>
      <c r="S5" s="389"/>
      <c r="T5" s="67" t="s">
        <v>35</v>
      </c>
    </row>
    <row r="6" spans="1:20" ht="15.75" thickBot="1" x14ac:dyDescent="0.3">
      <c r="A6" s="369"/>
      <c r="B6" s="344"/>
      <c r="C6" s="344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55" t="s">
        <v>2</v>
      </c>
      <c r="B23" s="343"/>
      <c r="C23" s="343"/>
      <c r="D23" s="378" t="s">
        <v>1</v>
      </c>
      <c r="E23" s="386"/>
      <c r="F23" s="368" t="s">
        <v>13</v>
      </c>
      <c r="G23" s="368"/>
      <c r="H23" s="385" t="s">
        <v>34</v>
      </c>
      <c r="I23" s="386"/>
      <c r="J23"/>
      <c r="K23" s="378" t="s">
        <v>19</v>
      </c>
      <c r="L23" s="386"/>
      <c r="M23" s="368" t="s">
        <v>13</v>
      </c>
      <c r="N23" s="368"/>
      <c r="O23" s="385" t="s">
        <v>34</v>
      </c>
      <c r="P23" s="386"/>
      <c r="Q23"/>
      <c r="R23" s="378" t="s">
        <v>22</v>
      </c>
      <c r="S23" s="368"/>
      <c r="T23" s="69" t="s">
        <v>0</v>
      </c>
    </row>
    <row r="24" spans="1:20" s="3" customFormat="1" ht="15" customHeight="1" x14ac:dyDescent="0.25">
      <c r="A24" s="369"/>
      <c r="B24" s="344"/>
      <c r="C24" s="344"/>
      <c r="D24" s="387" t="s">
        <v>40</v>
      </c>
      <c r="E24" s="388"/>
      <c r="F24" s="389" t="str">
        <f>D24</f>
        <v>jan - mar</v>
      </c>
      <c r="G24" s="389"/>
      <c r="H24" s="387" t="str">
        <f>F24</f>
        <v>jan - mar</v>
      </c>
      <c r="I24" s="388"/>
      <c r="J24"/>
      <c r="K24" s="387" t="str">
        <f>D24</f>
        <v>jan - mar</v>
      </c>
      <c r="L24" s="388"/>
      <c r="M24" s="389" t="str">
        <f>D24</f>
        <v>jan - mar</v>
      </c>
      <c r="N24" s="389"/>
      <c r="O24" s="387" t="str">
        <f>D24</f>
        <v>jan - mar</v>
      </c>
      <c r="P24" s="388"/>
      <c r="Q24"/>
      <c r="R24" s="387" t="str">
        <f>D24</f>
        <v>jan - mar</v>
      </c>
      <c r="S24" s="389"/>
      <c r="T24" s="67" t="s">
        <v>35</v>
      </c>
    </row>
    <row r="25" spans="1:20" ht="15.75" customHeight="1" thickBot="1" x14ac:dyDescent="0.3">
      <c r="A25" s="369"/>
      <c r="B25" s="344"/>
      <c r="C25" s="344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55" t="s">
        <v>2</v>
      </c>
      <c r="B42" s="343"/>
      <c r="C42" s="343"/>
      <c r="D42" s="378" t="s">
        <v>1</v>
      </c>
      <c r="E42" s="386"/>
      <c r="F42" s="368" t="s">
        <v>13</v>
      </c>
      <c r="G42" s="368"/>
      <c r="H42" s="385" t="s">
        <v>34</v>
      </c>
      <c r="I42" s="386"/>
      <c r="K42" s="378" t="s">
        <v>19</v>
      </c>
      <c r="L42" s="386"/>
      <c r="M42" s="368" t="s">
        <v>13</v>
      </c>
      <c r="N42" s="368"/>
      <c r="O42" s="385" t="s">
        <v>34</v>
      </c>
      <c r="P42" s="386"/>
      <c r="R42" s="378" t="s">
        <v>22</v>
      </c>
      <c r="S42" s="368"/>
      <c r="T42" s="69" t="s">
        <v>0</v>
      </c>
    </row>
    <row r="43" spans="1:20" ht="15" customHeight="1" x14ac:dyDescent="0.25">
      <c r="A43" s="369"/>
      <c r="B43" s="344"/>
      <c r="C43" s="344"/>
      <c r="D43" s="387" t="s">
        <v>40</v>
      </c>
      <c r="E43" s="388"/>
      <c r="F43" s="389" t="str">
        <f>D43</f>
        <v>jan - mar</v>
      </c>
      <c r="G43" s="389"/>
      <c r="H43" s="387" t="str">
        <f>F43</f>
        <v>jan - mar</v>
      </c>
      <c r="I43" s="388"/>
      <c r="K43" s="387" t="str">
        <f>D43</f>
        <v>jan - mar</v>
      </c>
      <c r="L43" s="388"/>
      <c r="M43" s="389" t="str">
        <f>D43</f>
        <v>jan - mar</v>
      </c>
      <c r="N43" s="389"/>
      <c r="O43" s="387" t="str">
        <f>D43</f>
        <v>jan - mar</v>
      </c>
      <c r="P43" s="388"/>
      <c r="R43" s="387" t="str">
        <f>D43</f>
        <v>jan - mar</v>
      </c>
      <c r="S43" s="389"/>
      <c r="T43" s="67" t="s">
        <v>35</v>
      </c>
    </row>
    <row r="44" spans="1:20" ht="15.75" customHeight="1" thickBot="1" x14ac:dyDescent="0.3">
      <c r="A44" s="369"/>
      <c r="B44" s="344"/>
      <c r="C44" s="344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I9" zoomScaleNormal="100" workbookViewId="0">
      <selection activeCell="AA32" sqref="AA32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39" t="s">
        <v>3</v>
      </c>
      <c r="B3" s="341">
        <v>2007</v>
      </c>
      <c r="C3" s="333">
        <v>2008</v>
      </c>
      <c r="D3" s="333">
        <v>2009</v>
      </c>
      <c r="E3" s="333">
        <v>2010</v>
      </c>
      <c r="F3" s="333">
        <v>2011</v>
      </c>
      <c r="G3" s="333">
        <v>2012</v>
      </c>
      <c r="H3" s="333">
        <v>2013</v>
      </c>
      <c r="I3" s="333">
        <v>2014</v>
      </c>
      <c r="J3" s="333">
        <v>2015</v>
      </c>
      <c r="K3" s="333">
        <v>2016</v>
      </c>
      <c r="L3" s="347">
        <v>2017</v>
      </c>
      <c r="M3" s="333">
        <v>2018</v>
      </c>
      <c r="N3" s="333">
        <v>2019</v>
      </c>
      <c r="O3" s="343">
        <v>2020</v>
      </c>
      <c r="P3" s="347">
        <v>2021</v>
      </c>
      <c r="Q3" s="331">
        <v>2022</v>
      </c>
      <c r="R3" s="331">
        <v>2023</v>
      </c>
      <c r="S3" s="337">
        <v>2024</v>
      </c>
      <c r="T3" s="271" t="s">
        <v>49</v>
      </c>
      <c r="U3" s="335" t="s">
        <v>214</v>
      </c>
      <c r="V3" s="336"/>
      <c r="W3" s="329" t="s">
        <v>143</v>
      </c>
      <c r="X3" s="330"/>
    </row>
    <row r="4" spans="1:38" ht="31.5" customHeight="1" thickBot="1" x14ac:dyDescent="0.3">
      <c r="A4" s="340"/>
      <c r="B4" s="342"/>
      <c r="C4" s="334"/>
      <c r="D4" s="334"/>
      <c r="E4" s="334"/>
      <c r="F4" s="334"/>
      <c r="G4" s="334"/>
      <c r="H4" s="334"/>
      <c r="I4" s="334"/>
      <c r="J4" s="334"/>
      <c r="K4" s="334"/>
      <c r="L4" s="348"/>
      <c r="M4" s="334"/>
      <c r="N4" s="334"/>
      <c r="O4" s="344"/>
      <c r="P4" s="348"/>
      <c r="Q4" s="332"/>
      <c r="R4" s="332"/>
      <c r="S4" s="338"/>
      <c r="T4" s="174" t="s">
        <v>148</v>
      </c>
      <c r="U4" s="127">
        <v>2024</v>
      </c>
      <c r="V4" s="264">
        <v>2025</v>
      </c>
      <c r="W4" s="297" t="s">
        <v>215</v>
      </c>
      <c r="X4" s="298" t="s">
        <v>216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4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964013.41099999973</v>
      </c>
      <c r="T6" s="100"/>
      <c r="U6" s="115">
        <v>896657.51300000004</v>
      </c>
      <c r="V6" s="147">
        <v>887337.64400000044</v>
      </c>
      <c r="W6" s="112">
        <v>959426.74299999978</v>
      </c>
      <c r="X6" s="147">
        <v>954693.54200000037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4.2591104593685168E-2</v>
      </c>
      <c r="U7" s="118"/>
      <c r="V7" s="278">
        <f>(V6-U6)/U6</f>
        <v>-1.0394012055748646E-2</v>
      </c>
      <c r="X7" s="278">
        <f>(X6-W6)/W6</f>
        <v>-4.9333636304522109E-3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153582.01600000003</v>
      </c>
      <c r="T8" s="100"/>
      <c r="U8" s="115">
        <v>139591.96100000004</v>
      </c>
      <c r="V8" s="147">
        <v>148129.27200000003</v>
      </c>
      <c r="W8" s="112">
        <v>153089.72300000006</v>
      </c>
      <c r="X8" s="147">
        <v>162119.32700000002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-0.22269065261946028</v>
      </c>
      <c r="T9" s="10"/>
      <c r="U9" s="116"/>
      <c r="V9" s="281">
        <f>(V8-U8)/U8</f>
        <v>6.1159044824937912E-2</v>
      </c>
      <c r="W9" s="299"/>
      <c r="X9" s="281">
        <f>(X8-W8)/W8</f>
        <v>5.8982430845471973E-2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810431.39499999967</v>
      </c>
      <c r="U10" s="117">
        <f>U6-U8</f>
        <v>757065.55200000003</v>
      </c>
      <c r="V10" s="140">
        <f>V6-V8</f>
        <v>739208.37200000044</v>
      </c>
      <c r="W10" s="119">
        <f>W6-W8</f>
        <v>806337.01999999979</v>
      </c>
      <c r="X10" s="140">
        <f>X6-X8</f>
        <v>792574.21500000032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0.11468345018921199</v>
      </c>
      <c r="T11" s="10"/>
      <c r="U11" s="116"/>
      <c r="V11" s="281">
        <f>(V10-U10)/U10</f>
        <v>-2.3587363013446931E-2</v>
      </c>
      <c r="W11" s="299"/>
      <c r="X11" s="281">
        <f>(X10-W10)/W10</f>
        <v>-1.7068303524002251E-2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6.4234179860830221</v>
      </c>
      <c r="V12" s="285">
        <f t="shared" si="10"/>
        <v>5.9902923441087346</v>
      </c>
      <c r="W12" s="103">
        <f>W6/W8</f>
        <v>6.2670878501752822</v>
      </c>
      <c r="X12" s="285">
        <f>X6/X8</f>
        <v>5.8888323783875576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39" t="s">
        <v>2</v>
      </c>
      <c r="B14" s="341">
        <v>2007</v>
      </c>
      <c r="C14" s="333">
        <v>2008</v>
      </c>
      <c r="D14" s="333">
        <v>2009</v>
      </c>
      <c r="E14" s="333">
        <v>2010</v>
      </c>
      <c r="F14" s="333">
        <v>2011</v>
      </c>
      <c r="G14" s="333">
        <v>2012</v>
      </c>
      <c r="H14" s="333">
        <v>2013</v>
      </c>
      <c r="I14" s="333">
        <v>2014</v>
      </c>
      <c r="J14" s="333">
        <v>2015</v>
      </c>
      <c r="K14" s="345">
        <v>2016</v>
      </c>
      <c r="L14" s="347">
        <v>2017</v>
      </c>
      <c r="M14" s="333">
        <v>2018</v>
      </c>
      <c r="N14" s="333">
        <v>2019</v>
      </c>
      <c r="O14" s="343">
        <v>2020</v>
      </c>
      <c r="P14" s="333">
        <v>2021</v>
      </c>
      <c r="Q14" s="333">
        <v>2022</v>
      </c>
      <c r="R14" s="333">
        <v>2023</v>
      </c>
      <c r="S14" s="337">
        <v>2024</v>
      </c>
      <c r="T14" s="128" t="s">
        <v>49</v>
      </c>
      <c r="U14" s="335" t="str">
        <f>U3</f>
        <v>jan-nov</v>
      </c>
      <c r="V14" s="336"/>
      <c r="W14" s="329" t="s">
        <v>143</v>
      </c>
      <c r="X14" s="330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40"/>
      <c r="B15" s="342"/>
      <c r="C15" s="334"/>
      <c r="D15" s="334"/>
      <c r="E15" s="334"/>
      <c r="F15" s="334"/>
      <c r="G15" s="334"/>
      <c r="H15" s="334"/>
      <c r="I15" s="334"/>
      <c r="J15" s="334"/>
      <c r="K15" s="346"/>
      <c r="L15" s="348"/>
      <c r="M15" s="334"/>
      <c r="N15" s="334"/>
      <c r="O15" s="344"/>
      <c r="P15" s="334"/>
      <c r="Q15" s="349"/>
      <c r="R15" s="334"/>
      <c r="S15" s="338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dez 2023 a nov 2024</v>
      </c>
      <c r="X15" s="298" t="str">
        <f>X4</f>
        <v>dez 2024 a nov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4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406321.50900000008</v>
      </c>
      <c r="T17" s="100"/>
      <c r="U17" s="115">
        <v>376709.20500000007</v>
      </c>
      <c r="V17" s="147">
        <v>375405.05300000007</v>
      </c>
      <c r="W17" s="112">
        <v>403538.30900000012</v>
      </c>
      <c r="X17" s="147">
        <v>405017.35700000008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4.7225717134769304E-3</v>
      </c>
      <c r="U18" s="118"/>
      <c r="V18" s="278">
        <f>(V17-U17)/U17</f>
        <v>-3.4619594708337471E-3</v>
      </c>
      <c r="X18" s="278">
        <f>(X17-W17)/W17</f>
        <v>3.6651984880076184E-3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150247.61100000003</v>
      </c>
      <c r="T19" s="100"/>
      <c r="U19" s="115">
        <v>136757.30100000004</v>
      </c>
      <c r="V19" s="147">
        <v>145763.41400000002</v>
      </c>
      <c r="W19" s="112">
        <v>150028.48000000004</v>
      </c>
      <c r="X19" s="147">
        <v>159253.72399999999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>(S19-R19)/R19</f>
        <v>-0.22904799685859117</v>
      </c>
      <c r="T20" s="10"/>
      <c r="U20" s="116"/>
      <c r="V20" s="281">
        <f>(V19-U19)/U19</f>
        <v>6.5854714403876552E-2</v>
      </c>
      <c r="W20" s="299"/>
      <c r="X20" s="281">
        <f>(X19-W19)/W19</f>
        <v>6.1489951774489383E-2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82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256073.89800000004</v>
      </c>
      <c r="U21" s="117">
        <f>U17-U19</f>
        <v>239951.90400000004</v>
      </c>
      <c r="V21" s="140">
        <f>V17-V19</f>
        <v>229641.63900000005</v>
      </c>
      <c r="W21" s="119">
        <f>W17-W19</f>
        <v>253509.82900000009</v>
      </c>
      <c r="X21" s="140">
        <f>X17-X19</f>
        <v>245763.63300000009</v>
      </c>
    </row>
    <row r="22" spans="1:38" ht="27.75" customHeight="1" thickBot="1" x14ac:dyDescent="0.3">
      <c r="A22" s="113" t="s">
        <v>54</v>
      </c>
      <c r="B22" s="116"/>
      <c r="C22" s="279">
        <f t="shared" ref="C22:Q22" si="20">(C21-B21)/B21</f>
        <v>-0.11605990664243518</v>
      </c>
      <c r="D22" s="279">
        <f t="shared" si="20"/>
        <v>-8.5276349890891168E-2</v>
      </c>
      <c r="E22" s="279">
        <f t="shared" si="20"/>
        <v>0.1165072369632576</v>
      </c>
      <c r="F22" s="279">
        <f t="shared" si="20"/>
        <v>4.261497835533698E-2</v>
      </c>
      <c r="G22" s="279">
        <f t="shared" si="20"/>
        <v>3.3751501627664215E-2</v>
      </c>
      <c r="H22" s="279">
        <f t="shared" si="20"/>
        <v>-0.10752681486702027</v>
      </c>
      <c r="I22" s="279">
        <f t="shared" si="20"/>
        <v>-1.1948193852351347E-2</v>
      </c>
      <c r="J22" s="279">
        <f t="shared" si="20"/>
        <v>8.3117827023432511E-2</v>
      </c>
      <c r="K22" s="288">
        <f t="shared" si="20"/>
        <v>5.1842369912734339E-2</v>
      </c>
      <c r="L22" s="280">
        <f t="shared" si="20"/>
        <v>-4.9690555415814887E-2</v>
      </c>
      <c r="M22" s="279">
        <f t="shared" si="20"/>
        <v>-1.7597221367526766E-2</v>
      </c>
      <c r="N22" s="279">
        <f t="shared" si="20"/>
        <v>-4.5253732451977856E-2</v>
      </c>
      <c r="O22" s="279">
        <f t="shared" si="20"/>
        <v>-0.20049052687338559</v>
      </c>
      <c r="P22" s="279">
        <f t="shared" si="20"/>
        <v>0.14384557676441376</v>
      </c>
      <c r="Q22" s="279">
        <f t="shared" si="20"/>
        <v>-0.17913633891406378</v>
      </c>
      <c r="R22" s="279">
        <f t="shared" ref="R22" si="21">(R21-Q21)/Q21</f>
        <v>-2.8119128629508522E-2</v>
      </c>
      <c r="S22" s="281">
        <f t="shared" ref="S22" si="22">(S21-R21)/R21</f>
        <v>0.22215909714883056</v>
      </c>
      <c r="T22" s="10"/>
      <c r="U22" s="116"/>
      <c r="V22" s="281">
        <f>(V21-U21)/U21</f>
        <v>-4.2968048296878628E-2</v>
      </c>
      <c r="W22" s="299"/>
      <c r="X22" s="281">
        <f>(X21-W21)/W21</f>
        <v>-3.0555801447840484E-2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2.754582038731519</v>
      </c>
      <c r="V23" s="285">
        <f>(V17/V19)</f>
        <v>2.5754408647426441</v>
      </c>
      <c r="W23" s="103">
        <f>W17/W19</f>
        <v>2.6897447004728705</v>
      </c>
      <c r="X23" s="285">
        <f>X17/X19</f>
        <v>2.5432206345140167</v>
      </c>
    </row>
    <row r="24" spans="1:38" ht="30" customHeight="1" thickBot="1" x14ac:dyDescent="0.3"/>
    <row r="25" spans="1:38" ht="22.5" customHeight="1" x14ac:dyDescent="0.25">
      <c r="A25" s="339" t="s">
        <v>15</v>
      </c>
      <c r="B25" s="341">
        <v>2007</v>
      </c>
      <c r="C25" s="333">
        <v>2008</v>
      </c>
      <c r="D25" s="333">
        <v>2009</v>
      </c>
      <c r="E25" s="333">
        <v>2010</v>
      </c>
      <c r="F25" s="333">
        <v>2011</v>
      </c>
      <c r="G25" s="333">
        <v>2012</v>
      </c>
      <c r="H25" s="333">
        <v>2013</v>
      </c>
      <c r="I25" s="333">
        <v>2014</v>
      </c>
      <c r="J25" s="333">
        <v>2015</v>
      </c>
      <c r="K25" s="345">
        <v>2016</v>
      </c>
      <c r="L25" s="347">
        <v>2017</v>
      </c>
      <c r="M25" s="333">
        <v>2018</v>
      </c>
      <c r="N25" s="333">
        <v>2019</v>
      </c>
      <c r="O25" s="343">
        <v>2020</v>
      </c>
      <c r="P25" s="343">
        <v>2021</v>
      </c>
      <c r="Q25" s="333">
        <v>2022</v>
      </c>
      <c r="R25" s="333">
        <v>2023</v>
      </c>
      <c r="S25" s="337">
        <v>2024</v>
      </c>
      <c r="T25" s="128" t="s">
        <v>49</v>
      </c>
      <c r="U25" s="335" t="str">
        <f>U14</f>
        <v>jan-nov</v>
      </c>
      <c r="V25" s="336"/>
      <c r="W25" s="329" t="s">
        <v>143</v>
      </c>
      <c r="X25" s="330"/>
    </row>
    <row r="26" spans="1:38" ht="31.5" customHeight="1" thickBot="1" x14ac:dyDescent="0.3">
      <c r="A26" s="340"/>
      <c r="B26" s="342"/>
      <c r="C26" s="334"/>
      <c r="D26" s="334"/>
      <c r="E26" s="334"/>
      <c r="F26" s="334"/>
      <c r="G26" s="334"/>
      <c r="H26" s="334"/>
      <c r="I26" s="334"/>
      <c r="J26" s="334"/>
      <c r="K26" s="346"/>
      <c r="L26" s="348"/>
      <c r="M26" s="334"/>
      <c r="N26" s="334"/>
      <c r="O26" s="344"/>
      <c r="P26" s="344"/>
      <c r="Q26" s="334"/>
      <c r="R26" s="334"/>
      <c r="S26" s="338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dez 2023 a nov 2024</v>
      </c>
      <c r="X26" s="298" t="str">
        <f>X4</f>
        <v>dez 2024 a nov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4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557691.90200000012</v>
      </c>
      <c r="T28" s="100"/>
      <c r="U28" s="115">
        <v>519948.30800000008</v>
      </c>
      <c r="V28" s="147">
        <v>511932.59099999984</v>
      </c>
      <c r="W28" s="112">
        <v>555888.43399999989</v>
      </c>
      <c r="X28" s="147">
        <v>549676.18499999994</v>
      </c>
    </row>
    <row r="29" spans="1:38" ht="27.75" customHeight="1" thickBot="1" x14ac:dyDescent="0.3">
      <c r="A29" s="114" t="s">
        <v>54</v>
      </c>
      <c r="B29" s="275"/>
      <c r="C29" s="276">
        <f t="shared" ref="C29:Q29" si="23">(C28-B28)/B28</f>
        <v>6.3491251811589565E-3</v>
      </c>
      <c r="D29" s="276">
        <f t="shared" si="23"/>
        <v>-2.5351041341628616E-2</v>
      </c>
      <c r="E29" s="276">
        <f t="shared" si="23"/>
        <v>0.14232124040801208</v>
      </c>
      <c r="F29" s="276">
        <f t="shared" si="23"/>
        <v>0.16522017339726491</v>
      </c>
      <c r="G29" s="276">
        <f t="shared" si="23"/>
        <v>0.11849348127885141</v>
      </c>
      <c r="H29" s="276">
        <f t="shared" si="23"/>
        <v>5.296421056115299E-2</v>
      </c>
      <c r="I29" s="276">
        <f t="shared" si="23"/>
        <v>1.9591998746035993E-2</v>
      </c>
      <c r="J29" s="276">
        <f t="shared" si="23"/>
        <v>-1.7803184510057374E-2</v>
      </c>
      <c r="K29" s="287">
        <f t="shared" si="23"/>
        <v>-6.6755691727534677E-2</v>
      </c>
      <c r="L29" s="277">
        <f t="shared" si="23"/>
        <v>0.14679340175955716</v>
      </c>
      <c r="M29" s="276">
        <f t="shared" si="23"/>
        <v>3.1169571012153018E-2</v>
      </c>
      <c r="N29" s="276">
        <f t="shared" si="23"/>
        <v>5.2964042161944717E-2</v>
      </c>
      <c r="O29" s="276">
        <f t="shared" si="23"/>
        <v>0.26823197519276548</v>
      </c>
      <c r="P29" s="276">
        <f t="shared" si="23"/>
        <v>7.7338249378292354E-2</v>
      </c>
      <c r="Q29" s="276">
        <f t="shared" si="23"/>
        <v>4.5810259040420201E-2</v>
      </c>
      <c r="R29" s="276">
        <f>(R28-Q28)/Q28</f>
        <v>-1.1062740827379666E-3</v>
      </c>
      <c r="S29" s="278">
        <f t="shared" ref="S29" si="24">(S28-R28)/R28</f>
        <v>7.2029527685765815E-2</v>
      </c>
      <c r="U29" s="118"/>
      <c r="V29" s="278">
        <f>(V28-U28)/U28</f>
        <v>-1.5416372890668655E-2</v>
      </c>
      <c r="X29" s="278">
        <f>(X28-W28)/W28</f>
        <v>-1.1175352139094791E-2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3334.4049999999993</v>
      </c>
      <c r="T30" s="100"/>
      <c r="U30" s="115">
        <v>2834.6599999999994</v>
      </c>
      <c r="V30" s="147">
        <v>2365.8580000000002</v>
      </c>
      <c r="W30" s="112">
        <v>3061.2429999999995</v>
      </c>
      <c r="X30" s="147">
        <v>2865.6030000000001</v>
      </c>
    </row>
    <row r="31" spans="1:38" ht="27.75" customHeight="1" thickBot="1" x14ac:dyDescent="0.3">
      <c r="A31" s="113" t="s">
        <v>54</v>
      </c>
      <c r="B31" s="116"/>
      <c r="C31" s="279">
        <f t="shared" ref="C31:Q31" si="25">(C30-B30)/B30</f>
        <v>0.28740195099069604</v>
      </c>
      <c r="D31" s="279">
        <f t="shared" si="25"/>
        <v>0.87424480625071677</v>
      </c>
      <c r="E31" s="279">
        <f t="shared" si="25"/>
        <v>-0.35240240164564085</v>
      </c>
      <c r="F31" s="279">
        <f t="shared" si="25"/>
        <v>0.30120319844880566</v>
      </c>
      <c r="G31" s="279">
        <f t="shared" si="25"/>
        <v>-0.12612648022085726</v>
      </c>
      <c r="H31" s="279">
        <f t="shared" si="25"/>
        <v>7.1660651760911652E-3</v>
      </c>
      <c r="I31" s="279">
        <f t="shared" si="25"/>
        <v>-1.9460888913914301E-2</v>
      </c>
      <c r="J31" s="279">
        <f t="shared" si="25"/>
        <v>0.17146393140729888</v>
      </c>
      <c r="K31" s="288">
        <f t="shared" si="25"/>
        <v>-5.2106064729437615E-2</v>
      </c>
      <c r="L31" s="280">
        <f t="shared" si="25"/>
        <v>-8.4124648923364909E-2</v>
      </c>
      <c r="M31" s="279">
        <f t="shared" si="25"/>
        <v>0.28764018691588777</v>
      </c>
      <c r="N31" s="279">
        <f t="shared" si="25"/>
        <v>0.10676256403742751</v>
      </c>
      <c r="O31" s="279">
        <f t="shared" si="25"/>
        <v>0.30345145589616501</v>
      </c>
      <c r="P31" s="279">
        <f t="shared" si="25"/>
        <v>0.25973041103931305</v>
      </c>
      <c r="Q31" s="279">
        <f t="shared" si="25"/>
        <v>0.15038655327936848</v>
      </c>
      <c r="R31" s="279">
        <f t="shared" ref="R31" si="26">(R30-Q30)/Q30</f>
        <v>-2.5093665466012785E-2</v>
      </c>
      <c r="S31" s="281">
        <f t="shared" ref="S31" si="27">(S30-R30)/R30</f>
        <v>0.23690171127231785</v>
      </c>
      <c r="T31" s="10"/>
      <c r="U31" s="116"/>
      <c r="V31" s="281">
        <f>(V30-U30)/U30</f>
        <v>-0.16538209167942516</v>
      </c>
      <c r="W31" s="299"/>
      <c r="X31" s="281">
        <f>(X30-W30)/W30</f>
        <v>-6.3908680232180021E-2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82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554357.49700000009</v>
      </c>
      <c r="U32" s="117">
        <f>U28-U30</f>
        <v>517113.6480000001</v>
      </c>
      <c r="V32" s="140">
        <f>V28-V30</f>
        <v>509566.73299999983</v>
      </c>
      <c r="W32" s="119">
        <f>W28-W30</f>
        <v>552827.19099999988</v>
      </c>
      <c r="X32" s="140">
        <f>X28-X30</f>
        <v>546810.58199999994</v>
      </c>
    </row>
    <row r="33" spans="1:24" ht="27.75" customHeight="1" thickBot="1" x14ac:dyDescent="0.3">
      <c r="A33" s="113" t="s">
        <v>54</v>
      </c>
      <c r="B33" s="116"/>
      <c r="C33" s="279">
        <f t="shared" ref="C33:P33" si="31">(C32-B32)/B32</f>
        <v>5.5526611102788507E-3</v>
      </c>
      <c r="D33" s="279">
        <f t="shared" si="31"/>
        <v>-2.8614927619427914E-2</v>
      </c>
      <c r="E33" s="279">
        <f t="shared" si="31"/>
        <v>0.14578450068944299</v>
      </c>
      <c r="F33" s="279">
        <f t="shared" si="31"/>
        <v>0.16468213973091064</v>
      </c>
      <c r="G33" s="279">
        <f t="shared" si="31"/>
        <v>0.11957480157177182</v>
      </c>
      <c r="H33" s="279">
        <f t="shared" si="31"/>
        <v>5.3122228290059179E-2</v>
      </c>
      <c r="I33" s="279">
        <f t="shared" si="31"/>
        <v>1.972086327223908E-2</v>
      </c>
      <c r="J33" s="279">
        <f t="shared" si="31"/>
        <v>-1.840372045864307E-2</v>
      </c>
      <c r="K33" s="288">
        <f t="shared" si="31"/>
        <v>-6.6811165337708145E-2</v>
      </c>
      <c r="L33" s="280">
        <f t="shared" si="31"/>
        <v>0.14768159600819714</v>
      </c>
      <c r="M33" s="279">
        <f t="shared" si="31"/>
        <v>3.038233918806384E-2</v>
      </c>
      <c r="N33" s="279">
        <f t="shared" si="31"/>
        <v>5.2757679326149283E-2</v>
      </c>
      <c r="O33" s="279">
        <f t="shared" si="31"/>
        <v>0.26808994844751732</v>
      </c>
      <c r="P33" s="279">
        <f t="shared" si="31"/>
        <v>7.6582220894047232E-2</v>
      </c>
      <c r="Q33" s="279">
        <f t="shared" ref="Q33" si="32">(Q32-P32)/P32</f>
        <v>4.5303039885306998E-2</v>
      </c>
      <c r="R33" s="279">
        <f t="shared" ref="R33" si="33">(R32-Q32)/Q32</f>
        <v>-9.782336884998188E-4</v>
      </c>
      <c r="S33" s="281">
        <f t="shared" ref="S33" si="34">(S32-R32)/R32</f>
        <v>7.1170713295288804E-2</v>
      </c>
      <c r="T33" s="10"/>
      <c r="U33" s="116"/>
      <c r="V33" s="281">
        <f>(V32-U32)/U32</f>
        <v>-1.4594306356424515E-2</v>
      </c>
      <c r="W33" s="299"/>
      <c r="X33" s="281">
        <f>(X32-W32)/W32</f>
        <v>-1.0883344918538821E-2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183.42528133885551</v>
      </c>
      <c r="V34" s="285">
        <f>(V28/V30)</f>
        <v>216.38348159526049</v>
      </c>
    </row>
    <row r="36" spans="1:24" x14ac:dyDescent="0.25">
      <c r="A36" s="3" t="s">
        <v>70</v>
      </c>
    </row>
  </sheetData>
  <mergeCells count="63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AB1" zoomScaleNormal="100" workbookViewId="0">
      <selection activeCell="AN14" sqref="AN14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N3" s="119"/>
      <c r="O3" s="119"/>
      <c r="P3" s="119"/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5" t="s">
        <v>3</v>
      </c>
      <c r="B4" s="357" t="s">
        <v>72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60" t="s">
        <v>149</v>
      </c>
      <c r="T4" s="358" t="s">
        <v>3</v>
      </c>
      <c r="U4" s="350" t="s">
        <v>72</v>
      </c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2"/>
      <c r="AK4" s="353" t="s">
        <v>149</v>
      </c>
      <c r="AM4" s="350" t="s">
        <v>72</v>
      </c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2"/>
      <c r="BC4" s="353" t="s">
        <v>149</v>
      </c>
    </row>
    <row r="5" spans="1:58" ht="20.100000000000001" customHeight="1" thickBot="1" x14ac:dyDescent="0.3">
      <c r="A5" s="356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361"/>
      <c r="T5" s="359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4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54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61">
        <f>(IF(Q7="","",((Q7-P7)/P7)))</f>
        <v>0.12564906435432599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66227.470000000059</v>
      </c>
      <c r="AJ7" s="112">
        <v>68179.258000000133</v>
      </c>
      <c r="AK7" s="61">
        <f>IF(AJ7="","",(AJ7-AI7)/AI7)</f>
        <v>2.9470973298543209E-2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>(AI7/P7)*10</f>
        <v>2.9892830357507227</v>
      </c>
      <c r="BB7" s="156">
        <f>IF(AJ7="","",(AJ7/Q7)*10)</f>
        <v>2.733871695655262</v>
      </c>
      <c r="BC7" s="61">
        <f t="shared" ref="BC7:BC23" si="14">IF(BB7="","",(BB7-BA7)/BA7)</f>
        <v>-8.5442340869310573E-2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52">
        <f t="shared" ref="R8:R18" si="15">(IF(Q8="","",((Q8-P8)/P8)))</f>
        <v>0.10387641038530913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72469.30000000009</v>
      </c>
      <c r="AJ8" s="119">
        <v>74843.643999999986</v>
      </c>
      <c r="AK8" s="52">
        <f t="shared" ref="AK8:AK23" si="16">IF(AJ8="","",(AJ8-AI8)/AI8)</f>
        <v>3.2763446038527932E-2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ref="BA8:BA19" si="17">(AI8/P8)*10</f>
        <v>2.7937579896776157</v>
      </c>
      <c r="BB8" s="157">
        <f t="shared" ref="BB8:BB23" si="18">IF(AJ8="","",(AJ8/Q8)*10)</f>
        <v>2.6137809465554307</v>
      </c>
      <c r="BC8" s="52">
        <f t="shared" si="14"/>
        <v>-6.4421128740271935E-2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52">
        <f t="shared" si="15"/>
        <v>7.5462551678627549E-3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78377.244000000195</v>
      </c>
      <c r="AJ9" s="119">
        <v>74051.205999999976</v>
      </c>
      <c r="AK9" s="52">
        <f t="shared" si="16"/>
        <v>-5.5195076775093138E-2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7"/>
        <v>2.7773562734916917</v>
      </c>
      <c r="BB9" s="157">
        <f t="shared" si="18"/>
        <v>2.6044063657477921</v>
      </c>
      <c r="BC9" s="52">
        <f t="shared" si="14"/>
        <v>-6.2271415948544129E-2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284485.55999999988</v>
      </c>
      <c r="R10" s="52">
        <f t="shared" si="15"/>
        <v>-0.11539756517689832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85848.440999999832</v>
      </c>
      <c r="AJ10" s="119">
        <v>76739.865999999936</v>
      </c>
      <c r="AK10" s="52">
        <f t="shared" si="16"/>
        <v>-0.10610064543862728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7"/>
        <v>2.6694409352224158</v>
      </c>
      <c r="BB10" s="157">
        <f t="shared" si="18"/>
        <v>2.6974959994454539</v>
      </c>
      <c r="BC10" s="52">
        <f t="shared" si="14"/>
        <v>1.050971529388817E-2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319843.49</v>
      </c>
      <c r="R11" s="52">
        <f t="shared" si="15"/>
        <v>4.4239468033966604E-2</v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80938.010999999969</v>
      </c>
      <c r="AJ11" s="119">
        <v>83422.6170000001</v>
      </c>
      <c r="AK11" s="52">
        <f t="shared" si="16"/>
        <v>3.0697640939065473E-2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7"/>
        <v>2.6425007290399223</v>
      </c>
      <c r="BB11" s="157">
        <f t="shared" si="18"/>
        <v>2.6082324514405499</v>
      </c>
      <c r="BC11" s="52">
        <f t="shared" si="14"/>
        <v>-1.2968124179788874E-2</v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276915.73</v>
      </c>
      <c r="Q12" s="154">
        <v>281822.44000000047</v>
      </c>
      <c r="R12" s="52">
        <f t="shared" si="15"/>
        <v>1.77191450987652E-2</v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72516.952000000019</v>
      </c>
      <c r="AJ12" s="119">
        <v>76063.581000000107</v>
      </c>
      <c r="AK12" s="52">
        <f t="shared" si="16"/>
        <v>4.8907585084382574E-2</v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7"/>
        <v>2.6187371876635543</v>
      </c>
      <c r="BB12" s="157">
        <f t="shared" si="18"/>
        <v>2.6989895126874912</v>
      </c>
      <c r="BC12" s="52">
        <f t="shared" si="14"/>
        <v>3.0645429179374142E-2</v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333986.90999999997</v>
      </c>
      <c r="Q13" s="154">
        <v>335644.49000000017</v>
      </c>
      <c r="R13" s="52">
        <f t="shared" si="15"/>
        <v>4.9630088796000747E-3</v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91039.435999999885</v>
      </c>
      <c r="AJ13" s="119">
        <v>90097.432000000088</v>
      </c>
      <c r="AK13" s="52">
        <f t="shared" si="16"/>
        <v>-1.0347208214249023E-2</v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7"/>
        <v>2.7258384467822374</v>
      </c>
      <c r="BB13" s="157">
        <f t="shared" si="18"/>
        <v>2.6843113676616603</v>
      </c>
      <c r="BC13" s="52">
        <f t="shared" si="14"/>
        <v>-1.5234607601047825E-2</v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262177.63000000012</v>
      </c>
      <c r="Q14" s="154">
        <v>245360.49999999974</v>
      </c>
      <c r="R14" s="52">
        <f t="shared" si="15"/>
        <v>-6.4144030899967994E-2</v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68952.826999999976</v>
      </c>
      <c r="AJ14" s="119">
        <v>64405.744000000021</v>
      </c>
      <c r="AK14" s="52">
        <f t="shared" si="16"/>
        <v>-6.5944837910706058E-2</v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7"/>
        <v>2.6300042074527847</v>
      </c>
      <c r="BB14" s="157">
        <f t="shared" si="18"/>
        <v>2.6249434607444999</v>
      </c>
      <c r="BC14" s="52">
        <f t="shared" si="14"/>
        <v>-1.9242352137475345E-3</v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253800.33999999976</v>
      </c>
      <c r="Q15" s="154">
        <v>296935.08000000013</v>
      </c>
      <c r="R15" s="52">
        <f t="shared" si="15"/>
        <v>0.16995540667912584</v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79762.330999999933</v>
      </c>
      <c r="AJ15" s="119">
        <v>87467.00499999999</v>
      </c>
      <c r="AK15" s="52">
        <f t="shared" si="16"/>
        <v>9.6595396641555822E-2</v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7"/>
        <v>3.1427196275623586</v>
      </c>
      <c r="BB15" s="157">
        <f t="shared" si="18"/>
        <v>2.9456608831802544</v>
      </c>
      <c r="BC15" s="52">
        <f t="shared" si="14"/>
        <v>-6.2703253148596066E-2</v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340111.73000000016</v>
      </c>
      <c r="Q16" s="154">
        <v>339614.77000000025</v>
      </c>
      <c r="R16" s="52">
        <f t="shared" si="15"/>
        <v>-1.4611668935967141E-3</v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108964.868</v>
      </c>
      <c r="AJ16" s="119">
        <v>104432.80600000003</v>
      </c>
      <c r="AK16" s="52">
        <f t="shared" si="16"/>
        <v>-4.1591956042198633E-2</v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7"/>
        <v>3.2037962348431783</v>
      </c>
      <c r="BB16" s="157">
        <f t="shared" si="18"/>
        <v>3.0750372252655547</v>
      </c>
      <c r="BC16" s="52">
        <f t="shared" si="14"/>
        <v>-4.0189512734078808E-2</v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295483.50000000035</v>
      </c>
      <c r="Q17" s="154">
        <v>263472.17000000022</v>
      </c>
      <c r="R17" s="52">
        <f t="shared" si="15"/>
        <v>-0.10833542312853373</v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91560.633000000089</v>
      </c>
      <c r="AJ17" s="119">
        <v>87634.485000000073</v>
      </c>
      <c r="AK17" s="52">
        <f t="shared" si="16"/>
        <v>-4.2880306430384901E-2</v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7"/>
        <v>3.0986716009523367</v>
      </c>
      <c r="BB17" s="157">
        <f t="shared" si="18"/>
        <v>3.3261382027559119</v>
      </c>
      <c r="BC17" s="52">
        <f t="shared" si="14"/>
        <v>7.3407779557429137E-2</v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215837.9100000005</v>
      </c>
      <c r="Q18" s="154"/>
      <c r="R18" s="52" t="str">
        <f t="shared" si="15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67355.897999999972</v>
      </c>
      <c r="AJ18" s="119"/>
      <c r="AK18" s="52" t="str">
        <f t="shared" si="16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7"/>
        <v>3.1206704142010926</v>
      </c>
      <c r="BB18" s="157" t="str">
        <f t="shared" si="18"/>
        <v/>
      </c>
      <c r="BC18" s="52" t="str">
        <f t="shared" si="14"/>
        <v/>
      </c>
      <c r="BF18" s="105"/>
    </row>
    <row r="19" spans="1:58" ht="20.100000000000001" customHeight="1" thickBot="1" x14ac:dyDescent="0.3">
      <c r="A19" s="201" t="s">
        <v>214</v>
      </c>
      <c r="B19" s="167">
        <f>SUM(B7:B17)</f>
        <v>2440385.669999999</v>
      </c>
      <c r="C19" s="168">
        <f t="shared" ref="C19:Q19" si="19">SUM(C7:C17)</f>
        <v>2820775.39</v>
      </c>
      <c r="D19" s="168">
        <f t="shared" si="19"/>
        <v>3065543.310000001</v>
      </c>
      <c r="E19" s="168">
        <f t="shared" si="19"/>
        <v>2849077.0699999989</v>
      </c>
      <c r="F19" s="168">
        <f t="shared" si="19"/>
        <v>2629021.5599999991</v>
      </c>
      <c r="G19" s="168">
        <f t="shared" si="19"/>
        <v>2598869.96</v>
      </c>
      <c r="H19" s="168">
        <f t="shared" si="19"/>
        <v>2587659.46</v>
      </c>
      <c r="I19" s="168">
        <f t="shared" si="19"/>
        <v>2741043.4300000011</v>
      </c>
      <c r="J19" s="168">
        <f t="shared" si="19"/>
        <v>2756831.75</v>
      </c>
      <c r="K19" s="168">
        <f t="shared" si="19"/>
        <v>2749272.3099999996</v>
      </c>
      <c r="L19" s="168">
        <f t="shared" si="19"/>
        <v>2924176.02</v>
      </c>
      <c r="M19" s="168">
        <f t="shared" si="19"/>
        <v>3048098.5000000005</v>
      </c>
      <c r="N19" s="168">
        <f t="shared" si="19"/>
        <v>3036630.3900000006</v>
      </c>
      <c r="O19" s="168">
        <f t="shared" si="19"/>
        <v>2987829.8799999994</v>
      </c>
      <c r="P19" s="168">
        <f t="shared" si="19"/>
        <v>3153513.9399999995</v>
      </c>
      <c r="Q19" s="327">
        <f t="shared" si="19"/>
        <v>3187238.600000001</v>
      </c>
      <c r="R19" s="165">
        <f>(Q19-P19)/P19</f>
        <v>1.0694311375075625E-2</v>
      </c>
      <c r="S19" s="171"/>
      <c r="T19" s="170"/>
      <c r="U19" s="167">
        <f>SUM(U7:U17)</f>
        <v>563404.45400000003</v>
      </c>
      <c r="V19" s="168">
        <f t="shared" ref="V19:AK19" si="20">SUM(V7:V17)</f>
        <v>601441.3629999999</v>
      </c>
      <c r="W19" s="168">
        <f t="shared" si="20"/>
        <v>643870.35299999989</v>
      </c>
      <c r="X19" s="168">
        <f t="shared" si="20"/>
        <v>666679.82700000016</v>
      </c>
      <c r="Y19" s="168">
        <f t="shared" si="20"/>
        <v>668780.37599999981</v>
      </c>
      <c r="Z19" s="168">
        <f t="shared" si="20"/>
        <v>677428.10400000017</v>
      </c>
      <c r="AA19" s="168">
        <f t="shared" si="20"/>
        <v>665011.21</v>
      </c>
      <c r="AB19" s="168">
        <f t="shared" si="20"/>
        <v>713989.57499999984</v>
      </c>
      <c r="AC19" s="168">
        <f t="shared" si="20"/>
        <v>738126.86200000008</v>
      </c>
      <c r="AD19" s="168">
        <f t="shared" si="20"/>
        <v>754636.11499999987</v>
      </c>
      <c r="AE19" s="168">
        <f t="shared" si="20"/>
        <v>788494.7439999996</v>
      </c>
      <c r="AF19" s="168">
        <f t="shared" si="20"/>
        <v>859320.28300000029</v>
      </c>
      <c r="AG19" s="168">
        <f t="shared" si="20"/>
        <v>873467.72</v>
      </c>
      <c r="AH19" s="168">
        <f t="shared" si="20"/>
        <v>861863.07000000007</v>
      </c>
      <c r="AI19" s="168">
        <f t="shared" si="20"/>
        <v>896657.51300000004</v>
      </c>
      <c r="AJ19" s="169">
        <f t="shared" si="20"/>
        <v>887337.64400000044</v>
      </c>
      <c r="AK19" s="57">
        <f t="shared" si="16"/>
        <v>-1.0394012055748646E-2</v>
      </c>
      <c r="AM19" s="172">
        <f t="shared" si="0"/>
        <v>2.3086697357963106</v>
      </c>
      <c r="AN19" s="173">
        <f t="shared" si="1"/>
        <v>2.1321845232065777</v>
      </c>
      <c r="AO19" s="173">
        <f t="shared" si="2"/>
        <v>2.1003466201232683</v>
      </c>
      <c r="AP19" s="173">
        <f t="shared" si="3"/>
        <v>2.3399852324809185</v>
      </c>
      <c r="AQ19" s="173">
        <f t="shared" si="4"/>
        <v>2.5438375484452096</v>
      </c>
      <c r="AR19" s="173">
        <f t="shared" si="5"/>
        <v>2.6066256273938393</v>
      </c>
      <c r="AS19" s="173">
        <f t="shared" si="6"/>
        <v>2.5699332554369421</v>
      </c>
      <c r="AT19" s="173">
        <f t="shared" si="7"/>
        <v>2.6048094210605033</v>
      </c>
      <c r="AU19" s="173">
        <f t="shared" si="8"/>
        <v>2.6774461734924522</v>
      </c>
      <c r="AV19" s="173">
        <f t="shared" si="9"/>
        <v>2.7448576565338483</v>
      </c>
      <c r="AW19" s="173">
        <f t="shared" si="10"/>
        <v>2.6964681284815391</v>
      </c>
      <c r="AX19" s="173">
        <f t="shared" si="11"/>
        <v>2.8192011609861041</v>
      </c>
      <c r="AY19" s="173">
        <f t="shared" si="12"/>
        <v>2.8764373921713919</v>
      </c>
      <c r="AZ19" s="173">
        <f t="shared" si="13"/>
        <v>2.8845787900079509</v>
      </c>
      <c r="BA19" s="156">
        <f t="shared" si="17"/>
        <v>2.8433599155106326</v>
      </c>
      <c r="BB19" s="173">
        <f t="shared" si="18"/>
        <v>2.784032685849124</v>
      </c>
      <c r="BC19" s="61">
        <f t="shared" si="14"/>
        <v>-2.0865184649286359E-2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:P20" si="22">SUM(O7:O9)</f>
        <v>747401.82999999961</v>
      </c>
      <c r="P20" s="154">
        <f t="shared" si="22"/>
        <v>763147.77999999945</v>
      </c>
      <c r="Q20" s="154">
        <f t="shared" si="21"/>
        <v>820060.10000000033</v>
      </c>
      <c r="R20" s="61">
        <f>IF(Q20="","",(Q20-P20)/P20)</f>
        <v>7.4575752549527072E-2</v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217074.01400000032</v>
      </c>
      <c r="AJ20" s="119">
        <f>IF(AJ9="","",SUM(AJ7:AJ9))</f>
        <v>217074.10800000009</v>
      </c>
      <c r="AK20" s="61">
        <f t="shared" si="16"/>
        <v>4.3303202463950192E-7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2.8444558143116194</v>
      </c>
      <c r="BB20" s="156">
        <f t="shared" si="18"/>
        <v>2.6470512100271675</v>
      </c>
      <c r="BC20" s="61">
        <f t="shared" si="14"/>
        <v>-6.9399778787643224E-2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:P21" si="26">SUM(O10:O12)</f>
        <v>832278.08000000007</v>
      </c>
      <c r="P21" s="154">
        <f t="shared" si="26"/>
        <v>904806.05</v>
      </c>
      <c r="Q21" s="154">
        <f>IF(Q13="","",SUM(Q10:Q12))</f>
        <v>886151.49000000022</v>
      </c>
      <c r="R21" s="52">
        <f t="shared" ref="R21:R23" si="27">IF(Q21="","",(Q21-P21)/P21)</f>
        <v>-2.0617191938537349E-2</v>
      </c>
      <c r="T21" s="109" t="s">
        <v>86</v>
      </c>
      <c r="U21" s="117">
        <f t="shared" ref="U21:AI21" si="28">SUM(U10:U12)</f>
        <v>139067.76800000004</v>
      </c>
      <c r="V21" s="154">
        <f t="shared" si="28"/>
        <v>148853.359</v>
      </c>
      <c r="W21" s="154">
        <f t="shared" si="28"/>
        <v>154274.67400000006</v>
      </c>
      <c r="X21" s="154">
        <f t="shared" si="28"/>
        <v>163160.30300000007</v>
      </c>
      <c r="Y21" s="154">
        <f t="shared" si="28"/>
        <v>160986.291</v>
      </c>
      <c r="Z21" s="154">
        <f t="shared" si="28"/>
        <v>173530.01899999991</v>
      </c>
      <c r="AA21" s="154">
        <f t="shared" si="28"/>
        <v>163064.24500000002</v>
      </c>
      <c r="AB21" s="154">
        <f t="shared" si="28"/>
        <v>184238.13600000006</v>
      </c>
      <c r="AC21" s="154">
        <f t="shared" si="28"/>
        <v>191848.58100000001</v>
      </c>
      <c r="AD21" s="154">
        <f t="shared" si="28"/>
        <v>185481.71500000003</v>
      </c>
      <c r="AE21" s="154">
        <f t="shared" si="28"/>
        <v>184152.50399999987</v>
      </c>
      <c r="AF21" s="154">
        <f t="shared" si="28"/>
        <v>229727.8189999999</v>
      </c>
      <c r="AG21" s="154">
        <f t="shared" si="28"/>
        <v>219493.56100000002</v>
      </c>
      <c r="AH21" s="154">
        <f t="shared" ref="AH21" si="29">SUM(AH10:AH12)</f>
        <v>236814.40700000006</v>
      </c>
      <c r="AI21" s="154">
        <f t="shared" si="28"/>
        <v>239303.40399999983</v>
      </c>
      <c r="AJ21" s="119">
        <f>IF(AJ12="","",SUM(AJ10:AJ12))</f>
        <v>236226.06400000013</v>
      </c>
      <c r="AK21" s="52">
        <f t="shared" si="16"/>
        <v>-1.2859574701242894E-2</v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2.6448033144782777</v>
      </c>
      <c r="BB21" s="157">
        <f t="shared" si="18"/>
        <v>2.665752601736302</v>
      </c>
      <c r="BC21" s="52">
        <f t="shared" si="14"/>
        <v>7.920924457158314E-3</v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P22" si="31">SUM(O13:O15)</f>
        <v>830495.60000000009</v>
      </c>
      <c r="P22" s="154">
        <f t="shared" si="31"/>
        <v>849964.87999999977</v>
      </c>
      <c r="Q22" s="154">
        <f>IF(Q15="","",SUM(Q13:Q15))</f>
        <v>877940.07000000007</v>
      </c>
      <c r="R22" s="52">
        <f t="shared" si="27"/>
        <v>3.2913348137396339E-2</v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239754.59399999981</v>
      </c>
      <c r="AJ22" s="119">
        <f>IF(AJ15="","",SUM(AJ13:AJ15))</f>
        <v>241970.1810000001</v>
      </c>
      <c r="AK22" s="52">
        <f t="shared" si="16"/>
        <v>9.2410617166330186E-3</v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2.8207588294706936</v>
      </c>
      <c r="BB22" s="157">
        <f t="shared" si="18"/>
        <v>2.7561127378546475</v>
      </c>
      <c r="BC22" s="52">
        <f t="shared" si="14"/>
        <v>-2.2917978999351992E-2</v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P23" si="35">SUM(O16:O18)</f>
        <v>779776.2899999998</v>
      </c>
      <c r="P23" s="155">
        <f t="shared" si="35"/>
        <v>851433.14000000095</v>
      </c>
      <c r="Q23" s="155" t="str">
        <f>IF(Q18="","",(SUM(Q16:Q18)))</f>
        <v/>
      </c>
      <c r="R23" s="55" t="str">
        <f t="shared" si="27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267881.39900000009</v>
      </c>
      <c r="AJ23" s="123" t="str">
        <f>IF(AJ18="","",SUM(AJ16:AJ18))</f>
        <v/>
      </c>
      <c r="AK23" s="55" t="str">
        <f t="shared" si="16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si="38"/>
        <v>3.126856652694582</v>
      </c>
      <c r="BA23" s="158">
        <f t="shared" si="38"/>
        <v>3.146241159934176</v>
      </c>
      <c r="BB23" s="158" t="str">
        <f t="shared" si="18"/>
        <v/>
      </c>
      <c r="BC23" s="55" t="str">
        <f t="shared" si="14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55" t="s">
        <v>2</v>
      </c>
      <c r="B26" s="357" t="s">
        <v>72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3" t="s">
        <v>149</v>
      </c>
      <c r="T26" s="358" t="s">
        <v>3</v>
      </c>
      <c r="U26" s="350" t="s">
        <v>72</v>
      </c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2"/>
      <c r="AK26" s="353" t="s">
        <v>149</v>
      </c>
      <c r="AM26" s="350" t="s">
        <v>72</v>
      </c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351"/>
      <c r="BB26" s="352"/>
      <c r="BC26" s="353" t="str">
        <f>AK26</f>
        <v>D       2025/2024</v>
      </c>
      <c r="BF26" s="105"/>
    </row>
    <row r="27" spans="1:58" ht="20.100000000000001" customHeight="1" thickBot="1" x14ac:dyDescent="0.3">
      <c r="A27" s="356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265">
        <v>2025</v>
      </c>
      <c r="R27" s="354"/>
      <c r="T27" s="359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4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54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99971.11000000003</v>
      </c>
      <c r="Q29" s="153">
        <v>113553.34999999995</v>
      </c>
      <c r="R29" s="61">
        <f>IF(Q29="","",(Q29-P29)/P29)</f>
        <v>0.13586165043080861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29052.252000000044</v>
      </c>
      <c r="AJ29" s="112">
        <v>30523.398000000034</v>
      </c>
      <c r="AK29" s="61">
        <f>(AJ29-AI29)/AI29</f>
        <v>5.0637933334737269E-2</v>
      </c>
      <c r="AM29" s="197">
        <f t="shared" ref="AM29:AM38" si="39">(U29/B29)*10</f>
        <v>2.7191842704023532</v>
      </c>
      <c r="AN29" s="156">
        <f t="shared" ref="AN29:AN38" si="40">(V29/C29)*10</f>
        <v>2.7800309700828514</v>
      </c>
      <c r="AO29" s="156">
        <f t="shared" ref="AO29:AO38" si="41">(W29/D29)*10</f>
        <v>1.9785027216642543</v>
      </c>
      <c r="AP29" s="156">
        <f t="shared" ref="AP29:AP38" si="42">(X29/E29)*10</f>
        <v>2.1318199900464254</v>
      </c>
      <c r="AQ29" s="156">
        <f t="shared" ref="AQ29:AQ38" si="43">(Y29/F29)*10</f>
        <v>2.8836241613634588</v>
      </c>
      <c r="AR29" s="156">
        <f t="shared" ref="AR29:AR38" si="44">(Z29/G29)*10</f>
        <v>2.8113968285340656</v>
      </c>
      <c r="AS29" s="156">
        <f t="shared" ref="AS29:AS38" si="45">(AA29/H29)*10</f>
        <v>2.849648832409958</v>
      </c>
      <c r="AT29" s="156">
        <f t="shared" ref="AT29:AT38" si="46">(AB29/I29)*10</f>
        <v>2.7402501496381166</v>
      </c>
      <c r="AU29" s="156">
        <f t="shared" ref="AU29:AU38" si="47">(AC29/J29)*10</f>
        <v>2.5088253749107055</v>
      </c>
      <c r="AV29" s="156">
        <f t="shared" ref="AV29:AV38" si="48">(AD29/K29)*10</f>
        <v>2.713367743379365</v>
      </c>
      <c r="AW29" s="156">
        <f t="shared" ref="AW29:AW38" si="49">(AE29/L29)*10</f>
        <v>2.7634057686437541</v>
      </c>
      <c r="AX29" s="156">
        <f t="shared" ref="AX29:AX38" si="50">(AF29/M29)*10</f>
        <v>2.8185167159702846</v>
      </c>
      <c r="AY29" s="156">
        <f t="shared" ref="AY29:AY38" si="51">(AG29/N29)*10</f>
        <v>2.7810398942869212</v>
      </c>
      <c r="AZ29" s="156">
        <f t="shared" ref="AZ29:BB38" si="52">(AH29/O29)*10</f>
        <v>2.8049428744170504</v>
      </c>
      <c r="BA29" s="156">
        <f t="shared" si="52"/>
        <v>2.9060647621097768</v>
      </c>
      <c r="BB29" s="156">
        <f t="shared" si="52"/>
        <v>2.6880226783269756</v>
      </c>
      <c r="BC29" s="61">
        <f t="shared" ref="BC29:BC42" si="53">IF(BB29="","",(BB29-BA29)/BA29)</f>
        <v>-7.5030015375329981E-2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116909.72999999986</v>
      </c>
      <c r="Q30" s="154">
        <v>130686.72000000003</v>
      </c>
      <c r="R30" s="52">
        <f t="shared" ref="R30:R45" si="54">IF(Q30="","",(Q30-P30)/P30)</f>
        <v>0.11784297166711599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32092.275999999991</v>
      </c>
      <c r="AJ30" s="119">
        <v>32076.341999999986</v>
      </c>
      <c r="AK30" s="52">
        <f>IF(AJ30="","",(AJ30-AI30)/AI30)</f>
        <v>-4.965057635676805E-4</v>
      </c>
      <c r="AM30" s="198">
        <f t="shared" si="39"/>
        <v>2.7879398375187985</v>
      </c>
      <c r="AN30" s="157">
        <f t="shared" si="40"/>
        <v>2.0427271510143492</v>
      </c>
      <c r="AO30" s="157">
        <f t="shared" si="41"/>
        <v>2.0896835533292704</v>
      </c>
      <c r="AP30" s="157">
        <f t="shared" si="42"/>
        <v>1.9668833753855519</v>
      </c>
      <c r="AQ30" s="157">
        <f t="shared" si="43"/>
        <v>2.7208012815111413</v>
      </c>
      <c r="AR30" s="157">
        <f t="shared" si="44"/>
        <v>2.8186535496385967</v>
      </c>
      <c r="AS30" s="157">
        <f t="shared" si="45"/>
        <v>2.5500559099287456</v>
      </c>
      <c r="AT30" s="157">
        <f t="shared" si="46"/>
        <v>2.5589202711163801</v>
      </c>
      <c r="AU30" s="157">
        <f t="shared" si="47"/>
        <v>2.135369876877645</v>
      </c>
      <c r="AV30" s="157">
        <f t="shared" si="48"/>
        <v>2.795967218099392</v>
      </c>
      <c r="AW30" s="157">
        <f t="shared" si="49"/>
        <v>2.5867100565456687</v>
      </c>
      <c r="AX30" s="157">
        <f t="shared" si="50"/>
        <v>2.702163825618805</v>
      </c>
      <c r="AY30" s="157">
        <f t="shared" si="51"/>
        <v>2.8538574514087225</v>
      </c>
      <c r="AZ30" s="157">
        <f t="shared" si="52"/>
        <v>2.8045980686445504</v>
      </c>
      <c r="BA30" s="157">
        <f t="shared" si="52"/>
        <v>2.7450474823609659</v>
      </c>
      <c r="BB30" s="157">
        <f t="shared" si="52"/>
        <v>2.4544454096024433</v>
      </c>
      <c r="BC30" s="52">
        <f t="shared" si="53"/>
        <v>-0.10586413336230562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135113.55999999988</v>
      </c>
      <c r="Q31" s="154">
        <v>138721.73000000001</v>
      </c>
      <c r="R31" s="52">
        <f t="shared" si="54"/>
        <v>2.6704721569027805E-2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34052.204000000012</v>
      </c>
      <c r="AJ31" s="119">
        <v>34299.871999999981</v>
      </c>
      <c r="AK31" s="52">
        <f t="shared" ref="AK31:AK45" si="55">IF(AJ31="","",(AJ31-AI31)/AI31)</f>
        <v>7.2731856064285486E-3</v>
      </c>
      <c r="AM31" s="198">
        <f t="shared" si="39"/>
        <v>2.0964781146598703</v>
      </c>
      <c r="AN31" s="157">
        <f t="shared" si="40"/>
        <v>2.4308336581123937</v>
      </c>
      <c r="AO31" s="157">
        <f t="shared" si="41"/>
        <v>1.9152653234034593</v>
      </c>
      <c r="AP31" s="157">
        <f t="shared" si="42"/>
        <v>2.2929730300085991</v>
      </c>
      <c r="AQ31" s="157">
        <f t="shared" si="43"/>
        <v>2.7059927155303445</v>
      </c>
      <c r="AR31" s="157">
        <f t="shared" si="44"/>
        <v>2.7063088774745574</v>
      </c>
      <c r="AS31" s="157">
        <f t="shared" si="45"/>
        <v>2.0927770392969895</v>
      </c>
      <c r="AT31" s="157">
        <f t="shared" si="46"/>
        <v>2.8047938509619263</v>
      </c>
      <c r="AU31" s="157">
        <f t="shared" si="47"/>
        <v>2.691589892008329</v>
      </c>
      <c r="AV31" s="157">
        <f t="shared" si="48"/>
        <v>2.7142155595131729</v>
      </c>
      <c r="AW31" s="157">
        <f t="shared" si="49"/>
        <v>2.6248636127218381</v>
      </c>
      <c r="AX31" s="157">
        <f t="shared" si="50"/>
        <v>2.6944911272557897</v>
      </c>
      <c r="AY31" s="157">
        <f t="shared" si="51"/>
        <v>2.8176742788291529</v>
      </c>
      <c r="AZ31" s="157">
        <f t="shared" si="52"/>
        <v>2.7981723780518082</v>
      </c>
      <c r="BA31" s="157">
        <f t="shared" si="52"/>
        <v>2.5202654715041217</v>
      </c>
      <c r="BB31" s="157">
        <f t="shared" si="52"/>
        <v>2.4725666267281974</v>
      </c>
      <c r="BC31" s="52">
        <f t="shared" si="53"/>
        <v>-1.892611921848739E-2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147483.00000000015</v>
      </c>
      <c r="Q32" s="154">
        <v>146612.74999999988</v>
      </c>
      <c r="R32" s="52">
        <f t="shared" si="54"/>
        <v>-5.9006800783836851E-3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35430.791999999979</v>
      </c>
      <c r="AJ32" s="119">
        <v>35349.999000000033</v>
      </c>
      <c r="AK32" s="52">
        <f t="shared" si="55"/>
        <v>-2.2803046570324184E-3</v>
      </c>
      <c r="AM32" s="198">
        <f t="shared" si="39"/>
        <v>2.2914270225780289</v>
      </c>
      <c r="AN32" s="157">
        <f t="shared" si="40"/>
        <v>1.9145717289185553</v>
      </c>
      <c r="AO32" s="157">
        <f t="shared" si="41"/>
        <v>2.1035922277296368</v>
      </c>
      <c r="AP32" s="157">
        <f t="shared" si="42"/>
        <v>2.004869476200021</v>
      </c>
      <c r="AQ32" s="157">
        <f t="shared" si="43"/>
        <v>2.7051742263548508</v>
      </c>
      <c r="AR32" s="157">
        <f t="shared" si="44"/>
        <v>2.7930772105810764</v>
      </c>
      <c r="AS32" s="157">
        <f t="shared" si="45"/>
        <v>2.0109938298336294</v>
      </c>
      <c r="AT32" s="157">
        <f t="shared" si="46"/>
        <v>2.3678384891138591</v>
      </c>
      <c r="AU32" s="157">
        <f t="shared" si="47"/>
        <v>2.2640842936783332</v>
      </c>
      <c r="AV32" s="157">
        <f t="shared" si="48"/>
        <v>2.578341806144997</v>
      </c>
      <c r="AW32" s="157">
        <f t="shared" si="49"/>
        <v>2.6090495071464521</v>
      </c>
      <c r="AX32" s="157">
        <f t="shared" si="50"/>
        <v>2.6516092544009791</v>
      </c>
      <c r="AY32" s="157">
        <f t="shared" si="51"/>
        <v>2.6528187763991968</v>
      </c>
      <c r="AZ32" s="157">
        <f t="shared" si="52"/>
        <v>2.6880382267319995</v>
      </c>
      <c r="BA32" s="157">
        <f t="shared" si="52"/>
        <v>2.4023644759056939</v>
      </c>
      <c r="BB32" s="157">
        <f t="shared" si="52"/>
        <v>2.4111135627699545</v>
      </c>
      <c r="BC32" s="52">
        <f t="shared" si="53"/>
        <v>3.6418649010209634E-3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152707.30999999988</v>
      </c>
      <c r="Q33" s="154">
        <v>149186.7000000001</v>
      </c>
      <c r="R33" s="52">
        <f t="shared" si="54"/>
        <v>-2.3054626527045659E-2</v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36279.495000000017</v>
      </c>
      <c r="AJ33" s="119">
        <v>37899.821000000018</v>
      </c>
      <c r="AK33" s="52">
        <f t="shared" si="55"/>
        <v>4.4662308557492328E-2</v>
      </c>
      <c r="AM33" s="198">
        <f t="shared" si="39"/>
        <v>2.4552842575993914</v>
      </c>
      <c r="AN33" s="157">
        <f t="shared" si="40"/>
        <v>2.2012427902355096</v>
      </c>
      <c r="AO33" s="157">
        <f t="shared" si="41"/>
        <v>1.8923654382954234</v>
      </c>
      <c r="AP33" s="157">
        <f t="shared" si="42"/>
        <v>2.3594416740317734</v>
      </c>
      <c r="AQ33" s="157">
        <f t="shared" si="43"/>
        <v>2.6818729356906932</v>
      </c>
      <c r="AR33" s="157">
        <f t="shared" si="44"/>
        <v>2.7474026310017368</v>
      </c>
      <c r="AS33" s="157">
        <f t="shared" si="45"/>
        <v>2.3909894211379137</v>
      </c>
      <c r="AT33" s="157">
        <f t="shared" si="46"/>
        <v>2.6441904855347453</v>
      </c>
      <c r="AU33" s="157">
        <f t="shared" si="47"/>
        <v>2.4025006171809284</v>
      </c>
      <c r="AV33" s="157">
        <f t="shared" si="48"/>
        <v>2.5432874794546838</v>
      </c>
      <c r="AW33" s="157">
        <f t="shared" si="49"/>
        <v>2.5567507968930014</v>
      </c>
      <c r="AX33" s="157">
        <f t="shared" si="50"/>
        <v>2.7072195800906469</v>
      </c>
      <c r="AY33" s="157">
        <f t="shared" si="51"/>
        <v>2.6754694876637215</v>
      </c>
      <c r="AZ33" s="157">
        <f t="shared" si="52"/>
        <v>2.6889600884413358</v>
      </c>
      <c r="BA33" s="157">
        <f t="shared" si="52"/>
        <v>2.3757536558007635</v>
      </c>
      <c r="BB33" s="157">
        <f t="shared" si="52"/>
        <v>2.5404289390408117</v>
      </c>
      <c r="BC33" s="52">
        <f t="shared" si="53"/>
        <v>6.9314965732229214E-2</v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136448.87999999998</v>
      </c>
      <c r="Q34" s="154">
        <v>132271.41000000012</v>
      </c>
      <c r="R34" s="52">
        <f t="shared" si="54"/>
        <v>-3.0615641550153117E-2</v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32505.954999999998</v>
      </c>
      <c r="AJ34" s="119">
        <v>33403.918999999973</v>
      </c>
      <c r="AK34" s="52">
        <f t="shared" si="55"/>
        <v>2.7624599861778388E-2</v>
      </c>
      <c r="AM34" s="198">
        <f t="shared" si="39"/>
        <v>2.1020165625234823</v>
      </c>
      <c r="AN34" s="157">
        <f t="shared" si="40"/>
        <v>1.7740098041642658</v>
      </c>
      <c r="AO34" s="157">
        <f t="shared" si="41"/>
        <v>2.354680177351006</v>
      </c>
      <c r="AP34" s="157">
        <f t="shared" si="42"/>
        <v>1.9712545810595916</v>
      </c>
      <c r="AQ34" s="157">
        <f t="shared" si="43"/>
        <v>2.5708010782503732</v>
      </c>
      <c r="AR34" s="157">
        <f t="shared" si="44"/>
        <v>2.691606613908089</v>
      </c>
      <c r="AS34" s="157">
        <f t="shared" si="45"/>
        <v>2.5245321454200687</v>
      </c>
      <c r="AT34" s="157">
        <f t="shared" si="46"/>
        <v>2.3212555829506831</v>
      </c>
      <c r="AU34" s="157">
        <f t="shared" si="47"/>
        <v>2.4196352167128494</v>
      </c>
      <c r="AV34" s="157">
        <f t="shared" si="48"/>
        <v>2.6077093653063175</v>
      </c>
      <c r="AW34" s="157">
        <f t="shared" si="49"/>
        <v>2.6111078111666934</v>
      </c>
      <c r="AX34" s="157">
        <f t="shared" si="50"/>
        <v>2.7174495870537294</v>
      </c>
      <c r="AY34" s="157">
        <f t="shared" si="51"/>
        <v>2.6468771860293314</v>
      </c>
      <c r="AZ34" s="157">
        <f t="shared" si="52"/>
        <v>2.6921494721951751</v>
      </c>
      <c r="BA34" s="157">
        <f t="shared" si="52"/>
        <v>2.3822808219459186</v>
      </c>
      <c r="BB34" s="157">
        <f t="shared" ref="BB34:BB37" si="56">(AJ34/Q34)*10</f>
        <v>2.5254073423727732</v>
      </c>
      <c r="BC34" s="52">
        <f t="shared" ref="BC34:BC37" si="57">IF(BB34="","",(BB34-BA34)/BA34)</f>
        <v>6.0079617444069644E-2</v>
      </c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131488.36999999994</v>
      </c>
      <c r="Q35" s="154">
        <v>120234.07000000007</v>
      </c>
      <c r="R35" s="52">
        <f t="shared" si="54"/>
        <v>-8.5591600230498541E-2</v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33866.552999999985</v>
      </c>
      <c r="AJ35" s="119">
        <v>33349.91800000002</v>
      </c>
      <c r="AK35" s="52">
        <f t="shared" si="55"/>
        <v>-1.5255021672857166E-2</v>
      </c>
      <c r="AM35" s="198">
        <f t="shared" si="39"/>
        <v>2.5730718413288924</v>
      </c>
      <c r="AN35" s="157">
        <f t="shared" si="40"/>
        <v>2.1152117341675951</v>
      </c>
      <c r="AO35" s="157">
        <f t="shared" si="41"/>
        <v>2.0786182429808124</v>
      </c>
      <c r="AP35" s="157">
        <f t="shared" si="42"/>
        <v>2.2082312689324564</v>
      </c>
      <c r="AQ35" s="157">
        <f t="shared" si="43"/>
        <v>2.8364029516511247</v>
      </c>
      <c r="AR35" s="157">
        <f t="shared" si="44"/>
        <v>2.9159914494554884</v>
      </c>
      <c r="AS35" s="157">
        <f t="shared" si="45"/>
        <v>2.6482236092860245</v>
      </c>
      <c r="AT35" s="157">
        <f t="shared" si="46"/>
        <v>2.4414298807413699</v>
      </c>
      <c r="AU35" s="157">
        <f t="shared" si="47"/>
        <v>2.5776024338708856</v>
      </c>
      <c r="AV35" s="157">
        <f t="shared" si="48"/>
        <v>2.962909422884465</v>
      </c>
      <c r="AW35" s="157">
        <f t="shared" si="49"/>
        <v>2.6702840031607016</v>
      </c>
      <c r="AX35" s="157">
        <f t="shared" si="50"/>
        <v>2.9177581046988688</v>
      </c>
      <c r="AY35" s="157">
        <f t="shared" si="51"/>
        <v>2.6024694558995529</v>
      </c>
      <c r="AZ35" s="157">
        <f t="shared" si="52"/>
        <v>2.6894941599719639</v>
      </c>
      <c r="BA35" s="157">
        <f t="shared" si="52"/>
        <v>2.5756310615151747</v>
      </c>
      <c r="BB35" s="157">
        <f t="shared" si="56"/>
        <v>2.7737494039750965</v>
      </c>
      <c r="BC35" s="52">
        <f t="shared" si="57"/>
        <v>7.692031107257033E-2</v>
      </c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</v>
      </c>
      <c r="Q36" s="154">
        <v>82938.689999999944</v>
      </c>
      <c r="R36" s="52">
        <f t="shared" si="54"/>
        <v>-0.19211275689106339</v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25359.500000000025</v>
      </c>
      <c r="AJ36" s="119">
        <v>23167.863999999983</v>
      </c>
      <c r="AK36" s="52">
        <f t="shared" si="55"/>
        <v>-8.6422681835211262E-2</v>
      </c>
      <c r="AM36" s="198">
        <f t="shared" si="39"/>
        <v>2.596858038930463</v>
      </c>
      <c r="AN36" s="157">
        <f t="shared" si="40"/>
        <v>2.5390380338304137</v>
      </c>
      <c r="AO36" s="157">
        <f t="shared" si="41"/>
        <v>2.4369051446930676</v>
      </c>
      <c r="AP36" s="157">
        <f t="shared" si="42"/>
        <v>3.0047628823362675</v>
      </c>
      <c r="AQ36" s="157">
        <f t="shared" si="43"/>
        <v>2.8217482283915563</v>
      </c>
      <c r="AR36" s="157">
        <f t="shared" si="44"/>
        <v>3.0548593316653818</v>
      </c>
      <c r="AS36" s="157">
        <f t="shared" si="45"/>
        <v>2.4088946240090925</v>
      </c>
      <c r="AT36" s="157">
        <f t="shared" si="46"/>
        <v>2.4788911781300693</v>
      </c>
      <c r="AU36" s="157">
        <f t="shared" si="47"/>
        <v>2.6460630977752024</v>
      </c>
      <c r="AV36" s="157">
        <f t="shared" si="48"/>
        <v>2.7962553403787336</v>
      </c>
      <c r="AW36" s="157">
        <f t="shared" si="49"/>
        <v>2.8847610738564002</v>
      </c>
      <c r="AX36" s="157">
        <f t="shared" si="50"/>
        <v>2.8576564297455391</v>
      </c>
      <c r="AY36" s="157">
        <f t="shared" si="51"/>
        <v>2.6836987129770478</v>
      </c>
      <c r="AZ36" s="157">
        <f t="shared" si="52"/>
        <v>2.7439739186098122</v>
      </c>
      <c r="BA36" s="157">
        <f t="shared" si="52"/>
        <v>2.4702122184014614</v>
      </c>
      <c r="BB36" s="157">
        <f t="shared" si="56"/>
        <v>2.7933723091117062</v>
      </c>
      <c r="BC36" s="52">
        <f t="shared" si="57"/>
        <v>0.13082280473835972</v>
      </c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126325.5299999999</v>
      </c>
      <c r="R37" s="52">
        <f t="shared" si="54"/>
        <v>0.16798466005478696</v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33978.916999999987</v>
      </c>
      <c r="AJ37" s="119">
        <v>36911.948000000004</v>
      </c>
      <c r="AK37" s="52">
        <f t="shared" si="55"/>
        <v>8.631914313219631E-2</v>
      </c>
      <c r="AM37" s="198">
        <f t="shared" si="39"/>
        <v>2.6609147163514684</v>
      </c>
      <c r="AN37" s="157">
        <f t="shared" si="40"/>
        <v>2.4477706740286518</v>
      </c>
      <c r="AO37" s="157">
        <f t="shared" si="41"/>
        <v>2.1417496349682335</v>
      </c>
      <c r="AP37" s="157">
        <f t="shared" si="42"/>
        <v>2.5106144445623939</v>
      </c>
      <c r="AQ37" s="157">
        <f t="shared" si="43"/>
        <v>3.1842521435822113</v>
      </c>
      <c r="AR37" s="157">
        <f t="shared" si="44"/>
        <v>3.3649454435831103</v>
      </c>
      <c r="AS37" s="157">
        <f t="shared" si="45"/>
        <v>2.7034880868546924</v>
      </c>
      <c r="AT37" s="157">
        <f t="shared" si="46"/>
        <v>2.6358170139749189</v>
      </c>
      <c r="AU37" s="157">
        <f t="shared" si="47"/>
        <v>3.1656773651131371</v>
      </c>
      <c r="AV37" s="157">
        <f t="shared" si="48"/>
        <v>3.2745226936823624</v>
      </c>
      <c r="AW37" s="157">
        <f t="shared" si="49"/>
        <v>2.8372562827357921</v>
      </c>
      <c r="AX37" s="157">
        <f t="shared" si="50"/>
        <v>3.0130879305787333</v>
      </c>
      <c r="AY37" s="157">
        <f t="shared" si="51"/>
        <v>3.0865473679962045</v>
      </c>
      <c r="AZ37" s="157">
        <f t="shared" si="52"/>
        <v>2.9345794973729062</v>
      </c>
      <c r="BA37" s="157">
        <f t="shared" si="52"/>
        <v>3.1416336682913455</v>
      </c>
      <c r="BB37" s="157">
        <f t="shared" si="56"/>
        <v>2.9219705628783061</v>
      </c>
      <c r="BC37" s="52">
        <f t="shared" si="57"/>
        <v>-6.9920025249954915E-2</v>
      </c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>
        <v>131883.52000000005</v>
      </c>
      <c r="R38" s="52">
        <f t="shared" si="54"/>
        <v>-4.5184074807844699E-2</v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44298.180000000044</v>
      </c>
      <c r="AJ38" s="119">
        <v>39747.822000000022</v>
      </c>
      <c r="AK38" s="52">
        <f t="shared" si="55"/>
        <v>-0.10272110502056783</v>
      </c>
      <c r="AM38" s="198">
        <f t="shared" si="39"/>
        <v>3.2539314368583776</v>
      </c>
      <c r="AN38" s="157">
        <f t="shared" si="40"/>
        <v>3.1337083285605001</v>
      </c>
      <c r="AO38" s="157">
        <f t="shared" si="41"/>
        <v>2.2562326611474677</v>
      </c>
      <c r="AP38" s="157">
        <f t="shared" si="42"/>
        <v>3.3901116276712977</v>
      </c>
      <c r="AQ38" s="157">
        <f t="shared" si="43"/>
        <v>3.3140091652530894</v>
      </c>
      <c r="AR38" s="157">
        <f t="shared" si="44"/>
        <v>3.4292885910740196</v>
      </c>
      <c r="AS38" s="157">
        <f t="shared" si="45"/>
        <v>3.2799387414257781</v>
      </c>
      <c r="AT38" s="157">
        <f t="shared" si="46"/>
        <v>3.0212068642228891</v>
      </c>
      <c r="AU38" s="157">
        <f t="shared" si="47"/>
        <v>3.2532448061198354</v>
      </c>
      <c r="AV38" s="157">
        <f t="shared" si="48"/>
        <v>3.4008016340950329</v>
      </c>
      <c r="AW38" s="157">
        <f t="shared" si="49"/>
        <v>3.1623807399392989</v>
      </c>
      <c r="AX38" s="157">
        <f t="shared" si="50"/>
        <v>3.1617372629813776</v>
      </c>
      <c r="AY38" s="157">
        <f t="shared" si="51"/>
        <v>3.1696496791985505</v>
      </c>
      <c r="AZ38" s="157">
        <f t="shared" si="52"/>
        <v>3.1868024521878535</v>
      </c>
      <c r="BA38" s="157">
        <f t="shared" si="52"/>
        <v>3.2071185028295162</v>
      </c>
      <c r="BB38" s="157">
        <f t="shared" ref="BB38" si="58">(AJ38/Q38)*10</f>
        <v>3.0138581378477012</v>
      </c>
      <c r="BC38" s="52">
        <f t="shared" ref="BC38" si="59">IF(BB38="","",(BB38-BA38)/BA38)</f>
        <v>-6.0259814163807435E-2</v>
      </c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>
        <v>116866.25000000013</v>
      </c>
      <c r="R39" s="52">
        <f t="shared" si="54"/>
        <v>-4.9811261110111894E-2</v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39793.081000000013</v>
      </c>
      <c r="AJ39" s="119">
        <v>38674.150000000016</v>
      </c>
      <c r="AK39" s="52">
        <f t="shared" si="55"/>
        <v>-2.8118732500255421E-2</v>
      </c>
      <c r="AM39" s="198">
        <f t="shared" ref="AM39:AN45" si="60">(U39/B39)*10</f>
        <v>3.2414904621629503</v>
      </c>
      <c r="AN39" s="157">
        <f t="shared" si="60"/>
        <v>2.5668080317411479</v>
      </c>
      <c r="AO39" s="157">
        <f t="shared" ref="AO39:BB41" si="61">IF(W39="","",(W39/D39)*10)</f>
        <v>3.1227660965473962</v>
      </c>
      <c r="AP39" s="157">
        <f t="shared" si="61"/>
        <v>3.2923693141074821</v>
      </c>
      <c r="AQ39" s="157">
        <f t="shared" si="61"/>
        <v>3.4202920027254784</v>
      </c>
      <c r="AR39" s="157">
        <f t="shared" si="61"/>
        <v>3.4483133730908344</v>
      </c>
      <c r="AS39" s="157">
        <f t="shared" si="61"/>
        <v>3.0834533940913951</v>
      </c>
      <c r="AT39" s="157">
        <f t="shared" si="61"/>
        <v>2.9683270442133765</v>
      </c>
      <c r="AU39" s="157">
        <f t="shared" si="61"/>
        <v>3.3181225695901304</v>
      </c>
      <c r="AV39" s="157">
        <f t="shared" si="61"/>
        <v>3.2080125021789963</v>
      </c>
      <c r="AW39" s="157">
        <f t="shared" si="61"/>
        <v>3.0872727608300847</v>
      </c>
      <c r="AX39" s="157">
        <f t="shared" si="61"/>
        <v>3.0523879633076105</v>
      </c>
      <c r="AY39" s="157">
        <f t="shared" si="61"/>
        <v>3.1715278243097793</v>
      </c>
      <c r="AZ39" s="157">
        <f t="shared" si="61"/>
        <v>3.2930088970002629</v>
      </c>
      <c r="BA39" s="157">
        <f t="shared" si="61"/>
        <v>3.2354026463528296</v>
      </c>
      <c r="BB39" s="157">
        <f t="shared" si="61"/>
        <v>3.3092659343480237</v>
      </c>
      <c r="BC39" s="52">
        <f t="shared" si="53"/>
        <v>2.2829705007028404E-2</v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/>
      <c r="R40" s="52" t="str">
        <f t="shared" si="54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29612.303999999993</v>
      </c>
      <c r="AJ40" s="119"/>
      <c r="AK40" s="52" t="str">
        <f t="shared" si="55"/>
        <v/>
      </c>
      <c r="AM40" s="198">
        <f t="shared" si="60"/>
        <v>2.3641849315690981</v>
      </c>
      <c r="AN40" s="157">
        <f t="shared" si="60"/>
        <v>2.3331363931299971</v>
      </c>
      <c r="AO40" s="157">
        <f t="shared" si="61"/>
        <v>1.8672394304510065</v>
      </c>
      <c r="AP40" s="157">
        <f t="shared" si="61"/>
        <v>3.0775081161693092</v>
      </c>
      <c r="AQ40" s="157">
        <f t="shared" si="61"/>
        <v>3.1734234355002373</v>
      </c>
      <c r="AR40" s="157">
        <f t="shared" si="61"/>
        <v>3.0922544640903604</v>
      </c>
      <c r="AS40" s="157">
        <f t="shared" si="61"/>
        <v>2.9933333802103839</v>
      </c>
      <c r="AT40" s="157">
        <f t="shared" si="61"/>
        <v>2.4409599211403106</v>
      </c>
      <c r="AU40" s="157">
        <f t="shared" si="61"/>
        <v>3.0553693343062638</v>
      </c>
      <c r="AV40" s="157">
        <f t="shared" si="61"/>
        <v>2.9890526462560034</v>
      </c>
      <c r="AW40" s="157">
        <f t="shared" si="61"/>
        <v>3.0440906927318663</v>
      </c>
      <c r="AX40" s="157">
        <f t="shared" si="61"/>
        <v>2.8814276072156284</v>
      </c>
      <c r="AY40" s="157">
        <f t="shared" si="61"/>
        <v>2.9726921513406346</v>
      </c>
      <c r="AZ40" s="157">
        <f t="shared" si="61"/>
        <v>2.9321947483873201</v>
      </c>
      <c r="BA40" s="157">
        <f t="shared" si="61"/>
        <v>3.0087227883416983</v>
      </c>
      <c r="BB40" s="157" t="str">
        <f t="shared" si="61"/>
        <v/>
      </c>
      <c r="BC40" s="52" t="str">
        <f t="shared" si="53"/>
        <v/>
      </c>
      <c r="BF40" s="105"/>
    </row>
    <row r="41" spans="1:58" ht="20.100000000000001" customHeight="1" thickBot="1" x14ac:dyDescent="0.3">
      <c r="A41" s="35" t="str">
        <f>A19</f>
        <v>jan-nov</v>
      </c>
      <c r="B41" s="167">
        <f>SUM(B29:B39)</f>
        <v>1347313.5</v>
      </c>
      <c r="C41" s="168">
        <f t="shared" ref="C41:Q41" si="62">SUM(C29:C39)</f>
        <v>1522630.31</v>
      </c>
      <c r="D41" s="168">
        <f t="shared" si="62"/>
        <v>1663236.8999999994</v>
      </c>
      <c r="E41" s="168">
        <f t="shared" si="62"/>
        <v>1529456.7699999998</v>
      </c>
      <c r="F41" s="168">
        <f t="shared" si="62"/>
        <v>1278189.1899999997</v>
      </c>
      <c r="G41" s="168">
        <f t="shared" si="62"/>
        <v>1285973.0799999996</v>
      </c>
      <c r="H41" s="168">
        <f t="shared" si="62"/>
        <v>1533012.6400000001</v>
      </c>
      <c r="I41" s="168">
        <f t="shared" si="62"/>
        <v>1531005.3800000001</v>
      </c>
      <c r="J41" s="168">
        <f t="shared" si="62"/>
        <v>1563939.63</v>
      </c>
      <c r="K41" s="168">
        <f t="shared" si="62"/>
        <v>1444038.4599999993</v>
      </c>
      <c r="L41" s="168">
        <f t="shared" si="62"/>
        <v>1303677.7399999995</v>
      </c>
      <c r="M41" s="168">
        <f t="shared" si="62"/>
        <v>1392555.6499999997</v>
      </c>
      <c r="N41" s="168">
        <f t="shared" si="62"/>
        <v>1359484.8199999996</v>
      </c>
      <c r="O41" s="168">
        <f t="shared" si="62"/>
        <v>1321253.6699999995</v>
      </c>
      <c r="P41" s="168">
        <f t="shared" si="62"/>
        <v>1392057.2399999993</v>
      </c>
      <c r="Q41" s="169">
        <f t="shared" si="62"/>
        <v>1389280.7200000002</v>
      </c>
      <c r="R41" s="61">
        <f t="shared" si="54"/>
        <v>-1.9945444197388669E-3</v>
      </c>
      <c r="T41" s="109"/>
      <c r="U41" s="167">
        <f>SUM(U29:U39)</f>
        <v>350777.60799999995</v>
      </c>
      <c r="V41" s="168">
        <f t="shared" ref="V41:AJ41" si="63">SUM(V29:V39)</f>
        <v>353843.50400000007</v>
      </c>
      <c r="W41" s="168">
        <f t="shared" si="63"/>
        <v>368076.97400000005</v>
      </c>
      <c r="X41" s="168">
        <f t="shared" si="63"/>
        <v>374177.86999999982</v>
      </c>
      <c r="Y41" s="168">
        <f t="shared" si="63"/>
        <v>373219.1860000001</v>
      </c>
      <c r="Z41" s="168">
        <f t="shared" si="63"/>
        <v>385847.49299999978</v>
      </c>
      <c r="AA41" s="168">
        <f t="shared" si="63"/>
        <v>397208.80899999995</v>
      </c>
      <c r="AB41" s="168">
        <f t="shared" si="63"/>
        <v>406329.97399999999</v>
      </c>
      <c r="AC41" s="168">
        <f t="shared" si="63"/>
        <v>418280.353</v>
      </c>
      <c r="AD41" s="168">
        <f t="shared" si="63"/>
        <v>417886.22799999994</v>
      </c>
      <c r="AE41" s="168">
        <f t="shared" si="63"/>
        <v>361056.79999999993</v>
      </c>
      <c r="AF41" s="168">
        <f t="shared" si="63"/>
        <v>396171.84700000013</v>
      </c>
      <c r="AG41" s="168">
        <f t="shared" si="63"/>
        <v>385727.62900000019</v>
      </c>
      <c r="AH41" s="168">
        <f t="shared" si="63"/>
        <v>377582.54199999996</v>
      </c>
      <c r="AI41" s="168">
        <f t="shared" si="63"/>
        <v>376709.20500000007</v>
      </c>
      <c r="AJ41" s="169">
        <f t="shared" si="63"/>
        <v>375405.05300000007</v>
      </c>
      <c r="AK41" s="57">
        <f t="shared" si="55"/>
        <v>-3.4619594708337471E-3</v>
      </c>
      <c r="AM41" s="199">
        <f t="shared" si="60"/>
        <v>2.6035336838827785</v>
      </c>
      <c r="AN41" s="173">
        <f t="shared" si="60"/>
        <v>2.3238963632610208</v>
      </c>
      <c r="AO41" s="173">
        <f t="shared" si="61"/>
        <v>2.2130159209430729</v>
      </c>
      <c r="AP41" s="173">
        <f t="shared" si="61"/>
        <v>2.4464756202295268</v>
      </c>
      <c r="AQ41" s="173">
        <f t="shared" si="61"/>
        <v>2.919905667485736</v>
      </c>
      <c r="AR41" s="173">
        <f t="shared" si="61"/>
        <v>3.0004321163550323</v>
      </c>
      <c r="AS41" s="173">
        <f t="shared" si="61"/>
        <v>2.5910341417667624</v>
      </c>
      <c r="AT41" s="173">
        <f t="shared" si="61"/>
        <v>2.6540074862441045</v>
      </c>
      <c r="AU41" s="173">
        <f t="shared" si="61"/>
        <v>2.6745300456386545</v>
      </c>
      <c r="AV41" s="173">
        <f t="shared" si="61"/>
        <v>2.8938718709749613</v>
      </c>
      <c r="AW41" s="173">
        <f t="shared" si="61"/>
        <v>2.7695249287603856</v>
      </c>
      <c r="AX41" s="173">
        <f t="shared" si="61"/>
        <v>2.8449264989876721</v>
      </c>
      <c r="AY41" s="173">
        <f t="shared" si="61"/>
        <v>2.8373073632407335</v>
      </c>
      <c r="AZ41" s="173">
        <f t="shared" si="61"/>
        <v>2.8577596458066989</v>
      </c>
      <c r="BA41" s="173">
        <f t="shared" si="61"/>
        <v>2.7061330107374055</v>
      </c>
      <c r="BB41" s="173">
        <f t="shared" si="61"/>
        <v>2.7021540542216691</v>
      </c>
      <c r="BC41" s="61">
        <f t="shared" si="53"/>
        <v>-1.4703477249450457E-3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4">SUM(E29:E31)</f>
        <v>397992.19999999995</v>
      </c>
      <c r="F42" s="154">
        <f t="shared" si="64"/>
        <v>320914.02999999997</v>
      </c>
      <c r="G42" s="154">
        <f t="shared" si="64"/>
        <v>319240.09999999998</v>
      </c>
      <c r="H42" s="154">
        <f t="shared" si="64"/>
        <v>375788.15999999986</v>
      </c>
      <c r="I42" s="154">
        <f t="shared" si="64"/>
        <v>329821.17</v>
      </c>
      <c r="J42" s="154">
        <f t="shared" si="64"/>
        <v>409296.98</v>
      </c>
      <c r="K42" s="154">
        <f t="shared" si="64"/>
        <v>362582.60999999987</v>
      </c>
      <c r="L42" s="154">
        <f t="shared" si="64"/>
        <v>323969.94999999995</v>
      </c>
      <c r="M42" s="154">
        <f t="shared" si="64"/>
        <v>371518.00999999989</v>
      </c>
      <c r="N42" s="154">
        <f t="shared" si="64"/>
        <v>343792.48999999976</v>
      </c>
      <c r="O42" s="154">
        <f t="shared" ref="O42" si="65">SUM(O29:O31)</f>
        <v>334600.13999999996</v>
      </c>
      <c r="P42" s="154">
        <f>IF(P31="","",SUM(P29:P31))</f>
        <v>351994.39999999979</v>
      </c>
      <c r="Q42" s="154">
        <f>IF(Q31="","",SUM(Q29:Q31))</f>
        <v>382961.8</v>
      </c>
      <c r="R42" s="61">
        <f t="shared" si="54"/>
        <v>8.7976967815397683E-2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6">SUM(X29:X31)</f>
        <v>84446.709999999992</v>
      </c>
      <c r="Y42" s="154">
        <f t="shared" si="66"/>
        <v>88812.746000000028</v>
      </c>
      <c r="Z42" s="154">
        <f t="shared" si="66"/>
        <v>88470.203999999969</v>
      </c>
      <c r="AA42" s="154">
        <f t="shared" si="66"/>
        <v>91011.791000000027</v>
      </c>
      <c r="AB42" s="154">
        <f t="shared" si="66"/>
        <v>89366.013999999952</v>
      </c>
      <c r="AC42" s="154">
        <f t="shared" si="66"/>
        <v>99643.168000000005</v>
      </c>
      <c r="AD42" s="154">
        <f t="shared" si="66"/>
        <v>99340.117999999988</v>
      </c>
      <c r="AE42" s="154">
        <f t="shared" si="66"/>
        <v>86053.720000000016</v>
      </c>
      <c r="AF42" s="154">
        <f t="shared" si="66"/>
        <v>101509.05600000001</v>
      </c>
      <c r="AG42" s="154">
        <f t="shared" si="66"/>
        <v>96896.077000000048</v>
      </c>
      <c r="AH42" s="154">
        <f t="shared" si="66"/>
        <v>93756.756999999998</v>
      </c>
      <c r="AI42" s="154">
        <f t="shared" ref="AI42" si="67">SUM(AI29:AI31)</f>
        <v>95196.732000000047</v>
      </c>
      <c r="AJ42" s="154">
        <f>IF(AJ31="","",SUM(AJ29:AJ31))</f>
        <v>96899.611999999994</v>
      </c>
      <c r="AK42" s="52">
        <f t="shared" si="55"/>
        <v>1.788800901274579E-2</v>
      </c>
      <c r="AM42" s="197">
        <f t="shared" si="60"/>
        <v>2.4364590200545351</v>
      </c>
      <c r="AN42" s="156">
        <f t="shared" si="60"/>
        <v>2.3667894900255999</v>
      </c>
      <c r="AO42" s="156">
        <f t="shared" ref="AO42:BB44" si="68">(W42/D42)*10</f>
        <v>1.9850252923809542</v>
      </c>
      <c r="AP42" s="156">
        <f t="shared" si="68"/>
        <v>2.1218182165379122</v>
      </c>
      <c r="AQ42" s="156">
        <f t="shared" si="68"/>
        <v>2.7674934000236773</v>
      </c>
      <c r="AR42" s="156">
        <f t="shared" si="68"/>
        <v>2.7712747865947911</v>
      </c>
      <c r="AS42" s="156">
        <f t="shared" si="68"/>
        <v>2.4218908599994227</v>
      </c>
      <c r="AT42" s="156">
        <f t="shared" si="68"/>
        <v>2.7095293488892769</v>
      </c>
      <c r="AU42" s="156">
        <f t="shared" si="68"/>
        <v>2.4344955587016552</v>
      </c>
      <c r="AV42" s="156">
        <f t="shared" si="68"/>
        <v>2.7397926778672597</v>
      </c>
      <c r="AW42" s="156">
        <f t="shared" si="68"/>
        <v>2.6562253690504329</v>
      </c>
      <c r="AX42" s="156">
        <f t="shared" si="68"/>
        <v>2.7322782009948869</v>
      </c>
      <c r="AY42" s="156">
        <f t="shared" si="68"/>
        <v>2.8184465867768118</v>
      </c>
      <c r="AZ42" s="156">
        <f t="shared" si="68"/>
        <v>2.8020537289673579</v>
      </c>
      <c r="BA42" s="156">
        <f t="shared" si="68"/>
        <v>2.7044956397033619</v>
      </c>
      <c r="BB42" s="156">
        <f t="shared" si="68"/>
        <v>2.5302683453023249</v>
      </c>
      <c r="BC42" s="61">
        <f t="shared" si="53"/>
        <v>-6.4421362653831762E-2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9">SUM(E32:E34)</f>
        <v>452362.07000000007</v>
      </c>
      <c r="F43" s="154">
        <f t="shared" si="69"/>
        <v>346745.78999999992</v>
      </c>
      <c r="G43" s="154">
        <f t="shared" si="69"/>
        <v>356512.32999999996</v>
      </c>
      <c r="H43" s="154">
        <f t="shared" si="69"/>
        <v>427716.65999999992</v>
      </c>
      <c r="I43" s="154">
        <f t="shared" si="69"/>
        <v>426590.23</v>
      </c>
      <c r="J43" s="154">
        <f t="shared" si="69"/>
        <v>454858.03</v>
      </c>
      <c r="K43" s="154">
        <f t="shared" si="69"/>
        <v>390784.71999999991</v>
      </c>
      <c r="L43" s="154">
        <f t="shared" si="69"/>
        <v>348578.50999999989</v>
      </c>
      <c r="M43" s="154">
        <f t="shared" si="69"/>
        <v>402799.82999999984</v>
      </c>
      <c r="N43" s="154">
        <f t="shared" si="69"/>
        <v>382135.83999999968</v>
      </c>
      <c r="O43" s="154">
        <f t="shared" ref="O43" si="70">SUM(O32:O34)</f>
        <v>373424.61999999994</v>
      </c>
      <c r="P43" s="154">
        <f>IF(P34="","",SUM(P32:P34))</f>
        <v>436639.19000000006</v>
      </c>
      <c r="Q43" s="154">
        <f>IF(Q34="","",SUM(Q32:Q34))</f>
        <v>428070.8600000001</v>
      </c>
      <c r="R43" s="52">
        <f t="shared" si="54"/>
        <v>-1.9623364544991844E-2</v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71">SUM(X32:X34)</f>
        <v>94857.412999999986</v>
      </c>
      <c r="Y43" s="154">
        <f t="shared" si="71"/>
        <v>91989.164000000033</v>
      </c>
      <c r="Z43" s="154">
        <f t="shared" si="71"/>
        <v>97881.056000000011</v>
      </c>
      <c r="AA43" s="154">
        <f t="shared" si="71"/>
        <v>97771.116999999969</v>
      </c>
      <c r="AB43" s="154">
        <f t="shared" si="71"/>
        <v>103996.73799999995</v>
      </c>
      <c r="AC43" s="154">
        <f t="shared" si="71"/>
        <v>107258.03199999998</v>
      </c>
      <c r="AD43" s="154">
        <f t="shared" si="71"/>
        <v>100592.079</v>
      </c>
      <c r="AE43" s="154">
        <f t="shared" si="71"/>
        <v>90380.885999999999</v>
      </c>
      <c r="AF43" s="154">
        <f t="shared" si="71"/>
        <v>108425.69100000005</v>
      </c>
      <c r="AG43" s="154">
        <f t="shared" si="71"/>
        <v>101593.97400000006</v>
      </c>
      <c r="AH43" s="154">
        <f t="shared" ref="AH43" si="72">SUM(AH32:AH34)</f>
        <v>100442.45000000004</v>
      </c>
      <c r="AI43" s="154">
        <f t="shared" ref="AI43" si="73">SUM(AI32:AI34)</f>
        <v>104216.242</v>
      </c>
      <c r="AJ43" s="154">
        <f>IF(AJ34="","",SUM(AJ32:AJ34))</f>
        <v>106653.73900000003</v>
      </c>
      <c r="AK43" s="52">
        <f t="shared" si="55"/>
        <v>2.3388839908466783E-2</v>
      </c>
      <c r="AM43" s="198">
        <f t="shared" si="60"/>
        <v>2.2750732862824821</v>
      </c>
      <c r="AN43" s="157">
        <f t="shared" si="60"/>
        <v>1.9521934010893327</v>
      </c>
      <c r="AO43" s="157">
        <f t="shared" si="68"/>
        <v>2.0898434558003469</v>
      </c>
      <c r="AP43" s="157">
        <f t="shared" si="68"/>
        <v>2.0969356029341712</v>
      </c>
      <c r="AQ43" s="157">
        <f t="shared" si="68"/>
        <v>2.6529280715996597</v>
      </c>
      <c r="AR43" s="157">
        <f t="shared" si="68"/>
        <v>2.7455167118623924</v>
      </c>
      <c r="AS43" s="157">
        <f t="shared" si="68"/>
        <v>2.2858851698692302</v>
      </c>
      <c r="AT43" s="157">
        <f t="shared" si="68"/>
        <v>2.4378602857360319</v>
      </c>
      <c r="AU43" s="157">
        <f t="shared" si="68"/>
        <v>2.3580551496474618</v>
      </c>
      <c r="AV43" s="157">
        <f t="shared" si="68"/>
        <v>2.5741047142273121</v>
      </c>
      <c r="AW43" s="157">
        <f t="shared" si="68"/>
        <v>2.5928415954270969</v>
      </c>
      <c r="AX43" s="157">
        <f t="shared" si="68"/>
        <v>2.6918008133220934</v>
      </c>
      <c r="AY43" s="157">
        <f t="shared" si="68"/>
        <v>2.6585827176011585</v>
      </c>
      <c r="AZ43" s="157">
        <f t="shared" si="68"/>
        <v>2.6897650722654562</v>
      </c>
      <c r="BA43" s="157">
        <f t="shared" si="68"/>
        <v>2.3867816812320486</v>
      </c>
      <c r="BB43" s="157">
        <f t="shared" ref="BB43:BB44" si="74">(AJ43/Q43)*10</f>
        <v>2.4914972955645709</v>
      </c>
      <c r="BC43" s="52">
        <f t="shared" ref="BC43:BC44" si="75">IF(BB43="","",(BB43-BA43)/BA43)</f>
        <v>4.3873143134929904E-2</v>
      </c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6">SUM(E35:E37)</f>
        <v>380039.47999999986</v>
      </c>
      <c r="F44" s="154">
        <f t="shared" si="76"/>
        <v>326934.71000000002</v>
      </c>
      <c r="G44" s="154">
        <f t="shared" si="76"/>
        <v>312275.05999999988</v>
      </c>
      <c r="H44" s="154">
        <f t="shared" si="76"/>
        <v>397927.66000000009</v>
      </c>
      <c r="I44" s="154">
        <f t="shared" si="76"/>
        <v>401306.53999999992</v>
      </c>
      <c r="J44" s="154">
        <f t="shared" si="76"/>
        <v>370175.25</v>
      </c>
      <c r="K44" s="154">
        <f t="shared" si="76"/>
        <v>378308.29999999981</v>
      </c>
      <c r="L44" s="154">
        <f t="shared" si="76"/>
        <v>363918.54</v>
      </c>
      <c r="M44" s="154">
        <f t="shared" si="76"/>
        <v>337143.84999999986</v>
      </c>
      <c r="N44" s="154">
        <f t="shared" si="76"/>
        <v>356836.42999999993</v>
      </c>
      <c r="O44" s="154">
        <f t="shared" ref="O44" si="77">SUM(O35:O37)</f>
        <v>341381.28999999969</v>
      </c>
      <c r="P44" s="154">
        <f>IF(P37="","",SUM(P35:P37))</f>
        <v>342306.42999999976</v>
      </c>
      <c r="Q44" s="154">
        <f>IF(Q37="","",SUM(Q35:Q37))</f>
        <v>329498.28999999992</v>
      </c>
      <c r="R44" s="52">
        <f t="shared" si="54"/>
        <v>-3.7417176183339146E-2</v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8">SUM(X35:X37)</f>
        <v>95010.713999999993</v>
      </c>
      <c r="Y44" s="154">
        <f t="shared" si="78"/>
        <v>96933.330000000016</v>
      </c>
      <c r="Z44" s="154">
        <f t="shared" si="78"/>
        <v>97029.099999999919</v>
      </c>
      <c r="AA44" s="154">
        <f t="shared" si="78"/>
        <v>103464.25199999993</v>
      </c>
      <c r="AB44" s="154">
        <f t="shared" si="78"/>
        <v>101256.62400000007</v>
      </c>
      <c r="AC44" s="154">
        <f t="shared" si="78"/>
        <v>103099.24100000001</v>
      </c>
      <c r="AD44" s="154">
        <f t="shared" si="78"/>
        <v>114633.18400000001</v>
      </c>
      <c r="AE44" s="154">
        <f t="shared" si="78"/>
        <v>101186.17999999993</v>
      </c>
      <c r="AF44" s="154">
        <f t="shared" si="78"/>
        <v>99045.043999999994</v>
      </c>
      <c r="AG44" s="154">
        <f t="shared" si="78"/>
        <v>99499.376000000018</v>
      </c>
      <c r="AH44" s="154">
        <f t="shared" ref="AH44" si="79">SUM(AH35:AH37)</f>
        <v>95205.426000000007</v>
      </c>
      <c r="AI44" s="154">
        <f t="shared" ref="AI44" si="80">SUM(AI35:AI37)</f>
        <v>93204.97</v>
      </c>
      <c r="AJ44" s="154">
        <f>IF(AJ35="","",SUM(AJ33:AJ35))</f>
        <v>104653.65800000001</v>
      </c>
      <c r="AK44" s="52">
        <f t="shared" ref="AK44" si="81">IF(AJ44="","",(AJ44-AI44)/AI44)</f>
        <v>0.12283344976131648</v>
      </c>
      <c r="AM44" s="198">
        <f t="shared" si="60"/>
        <v>2.613554504687233</v>
      </c>
      <c r="AN44" s="157">
        <f t="shared" si="60"/>
        <v>2.3424497621770386</v>
      </c>
      <c r="AO44" s="157">
        <f t="shared" si="68"/>
        <v>2.1934914163029777</v>
      </c>
      <c r="AP44" s="157">
        <f t="shared" si="68"/>
        <v>2.5000222082189993</v>
      </c>
      <c r="AQ44" s="157">
        <f t="shared" si="68"/>
        <v>2.9649140037776966</v>
      </c>
      <c r="AR44" s="157">
        <f t="shared" si="68"/>
        <v>3.1071677642140223</v>
      </c>
      <c r="AS44" s="157">
        <f t="shared" si="68"/>
        <v>2.6000769084511473</v>
      </c>
      <c r="AT44" s="157">
        <f t="shared" si="68"/>
        <v>2.5231740305054604</v>
      </c>
      <c r="AU44" s="157">
        <f t="shared" si="68"/>
        <v>2.7851467919586739</v>
      </c>
      <c r="AV44" s="157">
        <f t="shared" si="68"/>
        <v>3.0301524973150222</v>
      </c>
      <c r="AW44" s="157">
        <f t="shared" si="68"/>
        <v>2.780462352921067</v>
      </c>
      <c r="AX44" s="157">
        <f t="shared" si="68"/>
        <v>2.9377680773355359</v>
      </c>
      <c r="AY44" s="157">
        <f t="shared" si="68"/>
        <v>2.7883749425472066</v>
      </c>
      <c r="AZ44" s="157">
        <f t="shared" si="68"/>
        <v>2.7888296397263042</v>
      </c>
      <c r="BA44" s="157">
        <f t="shared" si="68"/>
        <v>2.7228518611233818</v>
      </c>
      <c r="BB44" s="157">
        <f t="shared" si="74"/>
        <v>3.1761517791184906</v>
      </c>
      <c r="BC44" s="52">
        <f t="shared" si="75"/>
        <v>0.16647983111651485</v>
      </c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2">IF(E40="","",SUM(E38:E40))</f>
        <v>407657.96999999974</v>
      </c>
      <c r="F45" s="155">
        <f t="shared" si="82"/>
        <v>389896.20999999979</v>
      </c>
      <c r="G45" s="155">
        <f t="shared" si="82"/>
        <v>414494.53</v>
      </c>
      <c r="H45" s="155">
        <f t="shared" si="82"/>
        <v>445352.96000000014</v>
      </c>
      <c r="I45" s="155">
        <f t="shared" si="82"/>
        <v>520911.64999999973</v>
      </c>
      <c r="J45" s="155">
        <f t="shared" si="82"/>
        <v>447178.6</v>
      </c>
      <c r="K45" s="155">
        <f t="shared" si="82"/>
        <v>436294.14999999967</v>
      </c>
      <c r="L45" s="155">
        <f t="shared" si="82"/>
        <v>375280.25999999972</v>
      </c>
      <c r="M45" s="155">
        <f t="shared" si="82"/>
        <v>397265.69</v>
      </c>
      <c r="N45" s="155">
        <f t="shared" si="82"/>
        <v>385842.90000000014</v>
      </c>
      <c r="O45" s="155">
        <f t="shared" ref="O45" si="83">IF(O40="","",SUM(O38:O40))</f>
        <v>363345.98999999987</v>
      </c>
      <c r="P45" s="155">
        <f>IF(P40="","",SUM(P38:P40))</f>
        <v>359538.72999999975</v>
      </c>
      <c r="Q45" s="155" t="str">
        <f>IF(Q40="","",SUM(Q38:Q40))</f>
        <v/>
      </c>
      <c r="R45" s="55" t="str">
        <f t="shared" si="54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84">IF(X40="","",SUM(X38:X40))</f>
        <v>133283.21699999986</v>
      </c>
      <c r="Y45" s="155">
        <f t="shared" si="84"/>
        <v>129217.92900000005</v>
      </c>
      <c r="Z45" s="155">
        <f t="shared" si="84"/>
        <v>138507.0309999999</v>
      </c>
      <c r="AA45" s="155">
        <f t="shared" si="84"/>
        <v>139017.64100000003</v>
      </c>
      <c r="AB45" s="155">
        <f t="shared" si="84"/>
        <v>147745.076</v>
      </c>
      <c r="AC45" s="155">
        <f t="shared" si="84"/>
        <v>144201.65400000001</v>
      </c>
      <c r="AD45" s="155">
        <f t="shared" si="84"/>
        <v>140364.57099999997</v>
      </c>
      <c r="AE45" s="155">
        <f t="shared" si="84"/>
        <v>116333.356</v>
      </c>
      <c r="AF45" s="155">
        <f t="shared" si="84"/>
        <v>120666.09900000007</v>
      </c>
      <c r="AG45" s="155">
        <f t="shared" si="84"/>
        <v>120177.06300000002</v>
      </c>
      <c r="AH45" s="155">
        <f t="shared" ref="AH45" si="85">IF(AH40="","",SUM(AH38:AH40))</f>
        <v>115007.01299999995</v>
      </c>
      <c r="AI45" s="155">
        <f t="shared" ref="AI45" si="86">IF(AI40="","",SUM(AI38:AI40))</f>
        <v>113703.56500000005</v>
      </c>
      <c r="AJ45" s="155"/>
      <c r="AK45" s="55" t="str">
        <f t="shared" si="55"/>
        <v/>
      </c>
      <c r="AM45" s="200">
        <f t="shared" si="60"/>
        <v>2.9376034082439215</v>
      </c>
      <c r="AN45" s="158">
        <f t="shared" si="60"/>
        <v>2.642822586054681</v>
      </c>
      <c r="AO45" s="158">
        <f t="shared" ref="AO45:BB45" si="87">IF(W40="","",(W45/D45)*10)</f>
        <v>2.3651800960558829</v>
      </c>
      <c r="AP45" s="158">
        <f t="shared" si="87"/>
        <v>3.2694863539648189</v>
      </c>
      <c r="AQ45" s="158">
        <f t="shared" si="87"/>
        <v>3.3141622228130947</v>
      </c>
      <c r="AR45" s="158">
        <f t="shared" si="87"/>
        <v>3.3415888745262787</v>
      </c>
      <c r="AS45" s="158">
        <f t="shared" si="87"/>
        <v>3.1215160442629593</v>
      </c>
      <c r="AT45" s="158">
        <f t="shared" si="87"/>
        <v>2.8362789736032989</v>
      </c>
      <c r="AU45" s="158">
        <f t="shared" si="87"/>
        <v>3.2246993483140747</v>
      </c>
      <c r="AV45" s="158">
        <f t="shared" si="87"/>
        <v>3.2172003910664415</v>
      </c>
      <c r="AW45" s="158">
        <f t="shared" si="87"/>
        <v>3.0999060808580792</v>
      </c>
      <c r="AX45" s="158">
        <f t="shared" si="87"/>
        <v>3.0374155643795984</v>
      </c>
      <c r="AY45" s="158">
        <f t="shared" si="87"/>
        <v>3.1146630662375796</v>
      </c>
      <c r="AZ45" s="158">
        <f t="shared" si="87"/>
        <v>3.1652203730114099</v>
      </c>
      <c r="BA45" s="158">
        <f t="shared" si="87"/>
        <v>3.162484470031925</v>
      </c>
      <c r="BB45" s="158" t="str">
        <f t="shared" si="87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55" t="s">
        <v>15</v>
      </c>
      <c r="B48" s="357" t="s">
        <v>72</v>
      </c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3" t="s">
        <v>149</v>
      </c>
      <c r="T48" s="358" t="s">
        <v>3</v>
      </c>
      <c r="U48" s="350" t="s">
        <v>72</v>
      </c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2"/>
      <c r="AK48" s="353" t="s">
        <v>149</v>
      </c>
      <c r="AM48" s="350" t="s">
        <v>72</v>
      </c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2"/>
      <c r="BC48" s="353" t="str">
        <f>AK48</f>
        <v>D       2025/2024</v>
      </c>
      <c r="BF48" s="105"/>
    </row>
    <row r="49" spans="1:58" ht="20.100000000000001" customHeight="1" thickBot="1" x14ac:dyDescent="0.3">
      <c r="A49" s="356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265">
        <v>2025</v>
      </c>
      <c r="R49" s="354"/>
      <c r="T49" s="359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4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54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121578.56999999998</v>
      </c>
      <c r="Q51" s="204">
        <v>135833.84000000003</v>
      </c>
      <c r="R51" s="61">
        <f>IF(Q51="","",(Q51-P51)/P51)</f>
        <v>0.11725150246462061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37175.217999999986</v>
      </c>
      <c r="AJ51" s="112">
        <v>37655.859999999957</v>
      </c>
      <c r="AK51" s="61">
        <f>(AJ51-AI51)/AI51</f>
        <v>1.2929097012960916E-2</v>
      </c>
      <c r="AM51" s="197">
        <f t="shared" ref="AM51:AM60" si="88">(U51/B51)*10</f>
        <v>1.8403950095881081</v>
      </c>
      <c r="AN51" s="156">
        <f t="shared" ref="AN51:AN60" si="89">(V51/C51)*10</f>
        <v>2.1615227579625658</v>
      </c>
      <c r="AO51" s="156">
        <f t="shared" ref="AO51:AO60" si="90">(W51/D51)*10</f>
        <v>1.6233752122420044</v>
      </c>
      <c r="AP51" s="156">
        <f t="shared" ref="AP51:AP60" si="91">(X51/E51)*10</f>
        <v>2.1365698136809841</v>
      </c>
      <c r="AQ51" s="156">
        <f t="shared" ref="AQ51:AQ60" si="92">(Y51/F51)*10</f>
        <v>1.9118665881821473</v>
      </c>
      <c r="AR51" s="156">
        <f t="shared" ref="AR51:AR60" si="93">(Z51/G51)*10</f>
        <v>2.084887683249244</v>
      </c>
      <c r="AS51" s="156">
        <f t="shared" ref="AS51:AS60" si="94">(AA51/H51)*10</f>
        <v>2.5496644283820684</v>
      </c>
      <c r="AT51" s="156">
        <f t="shared" ref="AT51:AT60" si="95">(AB51/I51)*10</f>
        <v>2.3022728777371348</v>
      </c>
      <c r="AU51" s="156">
        <f t="shared" ref="AU51:AU60" si="96">(AC51/J51)*10</f>
        <v>2.6245023255663726</v>
      </c>
      <c r="AV51" s="156">
        <f t="shared" ref="AV51:AV60" si="97">(AD51/K51)*10</f>
        <v>2.5168305052232003</v>
      </c>
      <c r="AW51" s="156">
        <f t="shared" ref="AW51:AW60" si="98">(AE51/L51)*10</f>
        <v>2.5770024051709339</v>
      </c>
      <c r="AX51" s="156">
        <f t="shared" ref="AX51:AX60" si="99">(AF51/M51)*10</f>
        <v>2.4558880613738214</v>
      </c>
      <c r="AY51" s="156">
        <f t="shared" ref="AY51:AY60" si="100">(AG51/N51)*10</f>
        <v>2.7736362714125979</v>
      </c>
      <c r="AZ51" s="156">
        <f t="shared" ref="AZ51:AZ60" si="101">(AH51/O51)*10</f>
        <v>2.5654813083882138</v>
      </c>
      <c r="BA51" s="156">
        <f t="shared" ref="BA51:BA60" si="102">(AI51/P51)*10</f>
        <v>3.0577114042384275</v>
      </c>
      <c r="BB51" s="156">
        <f t="shared" ref="BB51:BB55" si="103">(AJ51/Q51)*10</f>
        <v>2.7722002116703726</v>
      </c>
      <c r="BC51" s="61">
        <f t="shared" ref="BC51:BC67" si="104">IF(BB51="","",(BB51-BA51)/BA51)</f>
        <v>-9.3374146484947976E-2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142487.46999999988</v>
      </c>
      <c r="Q52" s="202">
        <v>155655.73000000004</v>
      </c>
      <c r="R52" s="52">
        <f t="shared" ref="R52:R67" si="105">IF(Q52="","",(Q52-P52)/P52)</f>
        <v>9.2416968313074582E-2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40377.024000000041</v>
      </c>
      <c r="AJ52" s="119">
        <v>42767.302000000011</v>
      </c>
      <c r="AK52" s="52">
        <f>IF(AJ52="","",(AJ52-AI52)/AI52)</f>
        <v>5.9198964242633802E-2</v>
      </c>
      <c r="AM52" s="198">
        <f t="shared" si="88"/>
        <v>1.9828769390109828</v>
      </c>
      <c r="AN52" s="157">
        <f t="shared" si="89"/>
        <v>1.9988227993313985</v>
      </c>
      <c r="AO52" s="157">
        <f t="shared" si="90"/>
        <v>1.9749874173279136</v>
      </c>
      <c r="AP52" s="157">
        <f t="shared" si="91"/>
        <v>2.0345965286625685</v>
      </c>
      <c r="AQ52" s="157">
        <f t="shared" si="92"/>
        <v>2.0060953800975545</v>
      </c>
      <c r="AR52" s="157">
        <f t="shared" si="93"/>
        <v>2.0568406639230217</v>
      </c>
      <c r="AS52" s="157">
        <f t="shared" si="94"/>
        <v>2.6533769046368283</v>
      </c>
      <c r="AT52" s="157">
        <f t="shared" si="95"/>
        <v>2.647838667682183</v>
      </c>
      <c r="AU52" s="157">
        <f t="shared" si="96"/>
        <v>2.631341738074287</v>
      </c>
      <c r="AV52" s="157">
        <f t="shared" si="97"/>
        <v>2.536018842558001</v>
      </c>
      <c r="AW52" s="157">
        <f t="shared" si="98"/>
        <v>2.4832292547690611</v>
      </c>
      <c r="AX52" s="157">
        <f t="shared" si="99"/>
        <v>2.5417049850064632</v>
      </c>
      <c r="AY52" s="157">
        <f t="shared" si="100"/>
        <v>2.7055411202134874</v>
      </c>
      <c r="AZ52" s="157">
        <f t="shared" si="101"/>
        <v>2.9706571579345149</v>
      </c>
      <c r="BA52" s="157">
        <f t="shared" si="102"/>
        <v>2.83372453732248</v>
      </c>
      <c r="BB52" s="157">
        <f t="shared" si="103"/>
        <v>2.7475571891892447</v>
      </c>
      <c r="BC52" s="52">
        <f t="shared" si="104"/>
        <v>-3.0407806756916726E-2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147087.34000000023</v>
      </c>
      <c r="Q53" s="202">
        <v>145608.72999999975</v>
      </c>
      <c r="R53" s="52">
        <f t="shared" si="105"/>
        <v>-1.0052598680487922E-2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44325.040000000037</v>
      </c>
      <c r="AJ53" s="119">
        <v>39751.333999999988</v>
      </c>
      <c r="AK53" s="52">
        <f t="shared" ref="AK53:AK67" si="106">IF(AJ53="","",(AJ53-AI53)/AI53)</f>
        <v>-0.10318560344220885</v>
      </c>
      <c r="AM53" s="198">
        <f t="shared" si="88"/>
        <v>2.0077226683000542</v>
      </c>
      <c r="AN53" s="157">
        <f t="shared" si="89"/>
        <v>1.8315235126543004</v>
      </c>
      <c r="AO53" s="157">
        <f t="shared" si="90"/>
        <v>1.8119557041330736</v>
      </c>
      <c r="AP53" s="157">
        <f t="shared" si="91"/>
        <v>2.0167206334389824</v>
      </c>
      <c r="AQ53" s="157">
        <f t="shared" si="92"/>
        <v>1.9826132412987234</v>
      </c>
      <c r="AR53" s="157">
        <f t="shared" si="93"/>
        <v>2.113228319300315</v>
      </c>
      <c r="AS53" s="157">
        <f t="shared" si="94"/>
        <v>2.602660007755369</v>
      </c>
      <c r="AT53" s="157">
        <f t="shared" si="95"/>
        <v>2.6739934021991134</v>
      </c>
      <c r="AU53" s="157">
        <f t="shared" si="96"/>
        <v>2.617554001228326</v>
      </c>
      <c r="AV53" s="157">
        <f t="shared" si="97"/>
        <v>2.609925131515602</v>
      </c>
      <c r="AW53" s="157">
        <f t="shared" si="98"/>
        <v>2.6161012043466729</v>
      </c>
      <c r="AX53" s="157">
        <f t="shared" si="99"/>
        <v>2.8377757985763976</v>
      </c>
      <c r="AY53" s="157">
        <f t="shared" si="100"/>
        <v>2.8495931602522742</v>
      </c>
      <c r="AZ53" s="157">
        <f t="shared" si="101"/>
        <v>2.915374271088889</v>
      </c>
      <c r="BA53" s="157">
        <f t="shared" si="102"/>
        <v>3.0135183626272637</v>
      </c>
      <c r="BB53" s="157">
        <f t="shared" si="103"/>
        <v>2.7300103503409483</v>
      </c>
      <c r="BC53" s="52">
        <f t="shared" si="104"/>
        <v>-9.4078740585189516E-2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52">
        <f t="shared" si="105"/>
        <v>-0.20814669324847279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50417.648999999969</v>
      </c>
      <c r="AJ54" s="119">
        <v>41389.866999999998</v>
      </c>
      <c r="AK54" s="52">
        <f t="shared" si="106"/>
        <v>-0.17905995577064643</v>
      </c>
      <c r="AM54" s="198">
        <f t="shared" si="88"/>
        <v>1.9069227134443323</v>
      </c>
      <c r="AN54" s="157">
        <f t="shared" si="89"/>
        <v>1.915464103514757</v>
      </c>
      <c r="AO54" s="157">
        <f t="shared" si="90"/>
        <v>1.8761332001822941</v>
      </c>
      <c r="AP54" s="157">
        <f t="shared" si="91"/>
        <v>1.8126793237794652</v>
      </c>
      <c r="AQ54" s="157">
        <f t="shared" si="92"/>
        <v>2.2034024597762674</v>
      </c>
      <c r="AR54" s="157">
        <f t="shared" si="93"/>
        <v>1.9447659298682476</v>
      </c>
      <c r="AS54" s="157">
        <f t="shared" si="94"/>
        <v>2.43607496637682</v>
      </c>
      <c r="AT54" s="157">
        <f t="shared" si="95"/>
        <v>2.3737374992869791</v>
      </c>
      <c r="AU54" s="157">
        <f t="shared" si="96"/>
        <v>2.3781815706915439</v>
      </c>
      <c r="AV54" s="157">
        <f t="shared" si="97"/>
        <v>2.4789600355286541</v>
      </c>
      <c r="AW54" s="157">
        <f t="shared" si="98"/>
        <v>2.7486232264577093</v>
      </c>
      <c r="AX54" s="157">
        <f t="shared" si="99"/>
        <v>2.7144993314116017</v>
      </c>
      <c r="AY54" s="157">
        <f t="shared" si="100"/>
        <v>2.8724249818937571</v>
      </c>
      <c r="AZ54" s="157">
        <f t="shared" si="101"/>
        <v>2.9934986347618455</v>
      </c>
      <c r="BA54" s="157">
        <f t="shared" si="102"/>
        <v>2.8956675416485544</v>
      </c>
      <c r="BB54" s="157">
        <f t="shared" si="103"/>
        <v>3.00203259801552</v>
      </c>
      <c r="BC54" s="52">
        <f t="shared" si="104"/>
        <v>3.6732482177981689E-2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153585.93000000002</v>
      </c>
      <c r="Q55" s="202">
        <v>170656.78999999983</v>
      </c>
      <c r="R55" s="52">
        <f t="shared" si="105"/>
        <v>0.1111485928431062</v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44658.516000000069</v>
      </c>
      <c r="AJ55" s="119">
        <v>45522.795999999966</v>
      </c>
      <c r="AK55" s="52">
        <f t="shared" si="106"/>
        <v>1.9353083743308793E-2</v>
      </c>
      <c r="AM55" s="198">
        <f t="shared" si="88"/>
        <v>1.7520340711061637</v>
      </c>
      <c r="AN55" s="157">
        <f t="shared" si="89"/>
        <v>1.7517428736684229</v>
      </c>
      <c r="AO55" s="157">
        <f t="shared" si="90"/>
        <v>1.726322321385233</v>
      </c>
      <c r="AP55" s="157">
        <f t="shared" si="91"/>
        <v>2.0015272066699175</v>
      </c>
      <c r="AQ55" s="157">
        <f t="shared" si="92"/>
        <v>2.0864842867894087</v>
      </c>
      <c r="AR55" s="157">
        <f t="shared" si="93"/>
        <v>2.3291488172697856</v>
      </c>
      <c r="AS55" s="157">
        <f t="shared" si="94"/>
        <v>2.331685483786639</v>
      </c>
      <c r="AT55" s="157">
        <f t="shared" si="95"/>
        <v>2.4456093561553693</v>
      </c>
      <c r="AU55" s="157">
        <f t="shared" si="96"/>
        <v>2.5166896261109475</v>
      </c>
      <c r="AV55" s="157">
        <f t="shared" si="97"/>
        <v>2.3149959655163963</v>
      </c>
      <c r="AW55" s="157">
        <f t="shared" si="98"/>
        <v>2.5229270215366979</v>
      </c>
      <c r="AX55" s="157">
        <f t="shared" si="99"/>
        <v>2.6525523763560646</v>
      </c>
      <c r="AY55" s="157">
        <f t="shared" si="100"/>
        <v>2.8703441202536228</v>
      </c>
      <c r="AZ55" s="157">
        <f t="shared" si="101"/>
        <v>3.0225642456212709</v>
      </c>
      <c r="BA55" s="157">
        <f t="shared" si="102"/>
        <v>2.9077218206120876</v>
      </c>
      <c r="BB55" s="157">
        <f t="shared" si="103"/>
        <v>2.6675056995974207</v>
      </c>
      <c r="BC55" s="52">
        <f t="shared" si="104"/>
        <v>-8.2613171353544554E-2</v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140466.85000000006</v>
      </c>
      <c r="Q56" s="202">
        <v>149551.03000000006</v>
      </c>
      <c r="R56" s="52">
        <f t="shared" si="105"/>
        <v>6.4671344164121208E-2</v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40010.997000000061</v>
      </c>
      <c r="AJ56" s="119">
        <v>42659.66199999996</v>
      </c>
      <c r="AK56" s="52">
        <f t="shared" si="106"/>
        <v>6.6198425397894861E-2</v>
      </c>
      <c r="AM56" s="198">
        <f t="shared" si="88"/>
        <v>2.1642824699311363</v>
      </c>
      <c r="AN56" s="157">
        <f t="shared" si="89"/>
        <v>1.6258312843389231</v>
      </c>
      <c r="AO56" s="157">
        <f t="shared" si="90"/>
        <v>1.8444156881700937</v>
      </c>
      <c r="AP56" s="157">
        <f t="shared" si="91"/>
        <v>2.2679253964330508</v>
      </c>
      <c r="AQ56" s="157">
        <f t="shared" si="92"/>
        <v>1.9775145141985686</v>
      </c>
      <c r="AR56" s="157">
        <f t="shared" si="93"/>
        <v>2.2301042720461464</v>
      </c>
      <c r="AS56" s="157">
        <f t="shared" si="94"/>
        <v>2.4649217088977964</v>
      </c>
      <c r="AT56" s="157">
        <f t="shared" si="95"/>
        <v>2.2994092133916011</v>
      </c>
      <c r="AU56" s="157">
        <f t="shared" si="96"/>
        <v>2.5374049995421668</v>
      </c>
      <c r="AV56" s="157">
        <f t="shared" si="97"/>
        <v>2.5635245583717103</v>
      </c>
      <c r="AW56" s="157">
        <f t="shared" si="98"/>
        <v>2.3079094660369694</v>
      </c>
      <c r="AX56" s="157">
        <f t="shared" si="99"/>
        <v>2.6287498593130412</v>
      </c>
      <c r="AY56" s="157">
        <f t="shared" si="100"/>
        <v>2.8590970820133683</v>
      </c>
      <c r="AZ56" s="157">
        <f t="shared" si="101"/>
        <v>2.9141194246386446</v>
      </c>
      <c r="BA56" s="157">
        <f t="shared" si="102"/>
        <v>2.848429860853293</v>
      </c>
      <c r="BB56" s="157">
        <f t="shared" ref="BB56:BB59" si="107">(AJ56/Q56)*10</f>
        <v>2.8525154256710867</v>
      </c>
      <c r="BC56" s="52">
        <f t="shared" ref="BC56:BC59" si="108">IF(BB56="","",(BB56-BA56)/BA56)</f>
        <v>1.4343217201668664E-3</v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202498.54000000012</v>
      </c>
      <c r="Q57" s="202">
        <v>215410.41999999972</v>
      </c>
      <c r="R57" s="52">
        <f t="shared" si="105"/>
        <v>6.376283009250136E-2</v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57172.883000000023</v>
      </c>
      <c r="AJ57" s="119">
        <v>56747.513999999923</v>
      </c>
      <c r="AK57" s="52">
        <f t="shared" si="106"/>
        <v>-7.4400481081232242E-3</v>
      </c>
      <c r="AM57" s="198">
        <f t="shared" si="88"/>
        <v>1.78028436914874</v>
      </c>
      <c r="AN57" s="157">
        <f t="shared" si="89"/>
        <v>1.8490670998920886</v>
      </c>
      <c r="AO57" s="157">
        <f t="shared" si="90"/>
        <v>2.0713675613226452</v>
      </c>
      <c r="AP57" s="157">
        <f t="shared" si="91"/>
        <v>2.6398668876056313</v>
      </c>
      <c r="AQ57" s="157">
        <f t="shared" si="92"/>
        <v>2.1564433770399614</v>
      </c>
      <c r="AR57" s="157">
        <f t="shared" si="93"/>
        <v>2.2613040218962874</v>
      </c>
      <c r="AS57" s="157">
        <f t="shared" si="94"/>
        <v>2.3003462816760107</v>
      </c>
      <c r="AT57" s="157">
        <f t="shared" si="95"/>
        <v>2.695125703096739</v>
      </c>
      <c r="AU57" s="157">
        <f t="shared" si="96"/>
        <v>2.7967861439132284</v>
      </c>
      <c r="AV57" s="157">
        <f t="shared" si="97"/>
        <v>2.7346902490333531</v>
      </c>
      <c r="AW57" s="157">
        <f t="shared" si="98"/>
        <v>2.5669833050728972</v>
      </c>
      <c r="AX57" s="157">
        <f t="shared" si="99"/>
        <v>2.8743178526367079</v>
      </c>
      <c r="AY57" s="157">
        <f t="shared" si="100"/>
        <v>2.9092003555062247</v>
      </c>
      <c r="AZ57" s="157">
        <f t="shared" si="101"/>
        <v>3.0626846947596857</v>
      </c>
      <c r="BA57" s="157">
        <f t="shared" si="102"/>
        <v>2.8233726030814834</v>
      </c>
      <c r="BB57" s="157">
        <f t="shared" si="107"/>
        <v>2.6343903883572577</v>
      </c>
      <c r="BC57" s="52">
        <f t="shared" si="108"/>
        <v>-6.6934918373142416E-2</v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159516.40999999989</v>
      </c>
      <c r="Q58" s="202">
        <v>162421.80999999994</v>
      </c>
      <c r="R58" s="52">
        <f t="shared" si="105"/>
        <v>1.8213800072356533E-2</v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43593.326999999947</v>
      </c>
      <c r="AJ58" s="119">
        <v>41237.880000000085</v>
      </c>
      <c r="AK58" s="52">
        <f t="shared" si="106"/>
        <v>-5.4032283427228774E-2</v>
      </c>
      <c r="AM58" s="198">
        <f t="shared" si="88"/>
        <v>1.6675286305808483</v>
      </c>
      <c r="AN58" s="157">
        <f t="shared" si="89"/>
        <v>1.5335201199016324</v>
      </c>
      <c r="AO58" s="157">
        <f t="shared" si="90"/>
        <v>1.7218122402971472</v>
      </c>
      <c r="AP58" s="157">
        <f t="shared" si="91"/>
        <v>2.1904030522566904</v>
      </c>
      <c r="AQ58" s="157">
        <f t="shared" si="92"/>
        <v>2.2098559498187784</v>
      </c>
      <c r="AR58" s="157">
        <f t="shared" si="93"/>
        <v>1.9543144793232015</v>
      </c>
      <c r="AS58" s="157">
        <f t="shared" si="94"/>
        <v>2.3412179443459293</v>
      </c>
      <c r="AT58" s="157">
        <f t="shared" si="95"/>
        <v>2.250318511572504</v>
      </c>
      <c r="AU58" s="157">
        <f t="shared" si="96"/>
        <v>2.5225098647387783</v>
      </c>
      <c r="AV58" s="157">
        <f t="shared" si="97"/>
        <v>2.5830822495328061</v>
      </c>
      <c r="AW58" s="157">
        <f t="shared" si="98"/>
        <v>2.554902722610267</v>
      </c>
      <c r="AX58" s="157">
        <f t="shared" si="99"/>
        <v>2.4572668535012139</v>
      </c>
      <c r="AY58" s="157">
        <f t="shared" si="100"/>
        <v>2.8936638936443257</v>
      </c>
      <c r="AZ58" s="157">
        <f t="shared" si="101"/>
        <v>2.4755120501468113</v>
      </c>
      <c r="BA58" s="157">
        <f t="shared" si="102"/>
        <v>2.7328427840120009</v>
      </c>
      <c r="BB58" s="157">
        <f t="shared" si="107"/>
        <v>2.5389373508397735</v>
      </c>
      <c r="BC58" s="52">
        <f t="shared" si="108"/>
        <v>-7.0953746152773903E-2</v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145643.49999999985</v>
      </c>
      <c r="Q59" s="202">
        <v>170609.54999999996</v>
      </c>
      <c r="R59" s="52">
        <f t="shared" si="105"/>
        <v>0.17141890987239478</v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45783.413999999982</v>
      </c>
      <c r="AJ59" s="119">
        <v>50555.057000000052</v>
      </c>
      <c r="AK59" s="52">
        <f t="shared" si="106"/>
        <v>0.10422208793778619</v>
      </c>
      <c r="AM59" s="198">
        <f t="shared" si="88"/>
        <v>2.0176378539558204</v>
      </c>
      <c r="AN59" s="157">
        <f t="shared" si="89"/>
        <v>2.1322284964573752</v>
      </c>
      <c r="AO59" s="157">
        <f t="shared" si="90"/>
        <v>2.0698124355501131</v>
      </c>
      <c r="AP59" s="157">
        <f t="shared" si="91"/>
        <v>2.4195441735474672</v>
      </c>
      <c r="AQ59" s="157">
        <f t="shared" si="92"/>
        <v>2.2147954439362096</v>
      </c>
      <c r="AR59" s="157">
        <f t="shared" si="93"/>
        <v>2.4385642559372496</v>
      </c>
      <c r="AS59" s="157">
        <f t="shared" si="94"/>
        <v>2.6162790798815738</v>
      </c>
      <c r="AT59" s="157">
        <f t="shared" si="95"/>
        <v>2.741714467283753</v>
      </c>
      <c r="AU59" s="157">
        <f t="shared" si="96"/>
        <v>2.9662199105238427</v>
      </c>
      <c r="AV59" s="157">
        <f t="shared" si="97"/>
        <v>2.6555324622013563</v>
      </c>
      <c r="AW59" s="157">
        <f t="shared" si="98"/>
        <v>2.786435485029668</v>
      </c>
      <c r="AX59" s="157">
        <f t="shared" si="99"/>
        <v>3.3033356079417873</v>
      </c>
      <c r="AY59" s="157">
        <f t="shared" si="100"/>
        <v>2.9680519543547716</v>
      </c>
      <c r="AZ59" s="157">
        <f t="shared" si="101"/>
        <v>2.9669090697886649</v>
      </c>
      <c r="BA59" s="157">
        <f t="shared" si="102"/>
        <v>3.1435260756573435</v>
      </c>
      <c r="BB59" s="157">
        <f t="shared" si="107"/>
        <v>2.9632020599081388</v>
      </c>
      <c r="BC59" s="52">
        <f t="shared" si="108"/>
        <v>-5.7363613792036749E-2</v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201987.18000000005</v>
      </c>
      <c r="Q60" s="202">
        <v>207731.24999999974</v>
      </c>
      <c r="R60" s="52">
        <f t="shared" si="105"/>
        <v>2.8437794913517212E-2</v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64666.687999999958</v>
      </c>
      <c r="AJ60" s="119">
        <v>64684.984000000019</v>
      </c>
      <c r="AK60" s="52">
        <f t="shared" si="106"/>
        <v>2.8292774171549212E-4</v>
      </c>
      <c r="AM60" s="198">
        <f t="shared" si="88"/>
        <v>2.3647140718469641</v>
      </c>
      <c r="AN60" s="157">
        <f t="shared" si="89"/>
        <v>2.2614935016861302</v>
      </c>
      <c r="AO60" s="157">
        <f t="shared" si="90"/>
        <v>2.5580688905462297</v>
      </c>
      <c r="AP60" s="157">
        <f t="shared" si="91"/>
        <v>2.3603331049966276</v>
      </c>
      <c r="AQ60" s="157">
        <f t="shared" si="92"/>
        <v>2.5709811698639262</v>
      </c>
      <c r="AR60" s="157">
        <f t="shared" si="93"/>
        <v>2.426905203187177</v>
      </c>
      <c r="AS60" s="157">
        <f t="shared" si="94"/>
        <v>2.7569178405590455</v>
      </c>
      <c r="AT60" s="157">
        <f t="shared" si="95"/>
        <v>2.568696662723287</v>
      </c>
      <c r="AU60" s="157">
        <f t="shared" si="96"/>
        <v>2.9967018158701015</v>
      </c>
      <c r="AV60" s="157">
        <f t="shared" si="97"/>
        <v>2.6446157846551293</v>
      </c>
      <c r="AW60" s="157">
        <f t="shared" si="98"/>
        <v>2.8633281235413843</v>
      </c>
      <c r="AX60" s="157">
        <f t="shared" si="99"/>
        <v>3.0177047586960484</v>
      </c>
      <c r="AY60" s="157">
        <f t="shared" si="100"/>
        <v>3.1907721970477527</v>
      </c>
      <c r="AZ60" s="157">
        <f t="shared" si="101"/>
        <v>3.0720834500865446</v>
      </c>
      <c r="BA60" s="157">
        <f t="shared" si="102"/>
        <v>3.2015243739726422</v>
      </c>
      <c r="BB60" s="157">
        <f t="shared" ref="BB60" si="109">(AJ60/Q60)*10</f>
        <v>3.1138783404037715</v>
      </c>
      <c r="BC60" s="52">
        <f t="shared" ref="BC60" si="110">IF(BB60="","",(BB60-BA60)/BA60)</f>
        <v>-2.7376344306919726E-2</v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172490.83000000034</v>
      </c>
      <c r="Q61" s="202">
        <v>146605.92000000007</v>
      </c>
      <c r="R61" s="52">
        <f t="shared" si="105"/>
        <v>-0.1500654266664507</v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>
        <v>48960.334999999977</v>
      </c>
      <c r="AK61" s="52">
        <f t="shared" si="106"/>
        <v>-5.4227346890964166E-2</v>
      </c>
      <c r="AM61" s="198">
        <f t="shared" ref="AM61:AN67" si="111">(U61/B61)*10</f>
        <v>1.9784200067392308</v>
      </c>
      <c r="AN61" s="157">
        <f t="shared" si="111"/>
        <v>1.9672226836151285</v>
      </c>
      <c r="AO61" s="157">
        <f t="shared" ref="AO61:AZ63" si="112">IF(W61="","",(W61/D61)*10)</f>
        <v>2.1967931517532344</v>
      </c>
      <c r="AP61" s="157">
        <f t="shared" si="112"/>
        <v>2.3729260081576027</v>
      </c>
      <c r="AQ61" s="157">
        <f t="shared" si="112"/>
        <v>2.4758168420606395</v>
      </c>
      <c r="AR61" s="157">
        <f t="shared" si="112"/>
        <v>2.4958910965727048</v>
      </c>
      <c r="AS61" s="157">
        <f t="shared" si="112"/>
        <v>2.8239750172941114</v>
      </c>
      <c r="AT61" s="157">
        <f t="shared" si="112"/>
        <v>2.95999563618712</v>
      </c>
      <c r="AU61" s="157">
        <f t="shared" si="112"/>
        <v>2.8613877922934243</v>
      </c>
      <c r="AV61" s="157">
        <f t="shared" si="112"/>
        <v>2.7146381384743794</v>
      </c>
      <c r="AW61" s="157">
        <f t="shared" si="112"/>
        <v>2.7936391721613445</v>
      </c>
      <c r="AX61" s="157">
        <f t="shared" si="112"/>
        <v>3.094595117974555</v>
      </c>
      <c r="AY61" s="157">
        <f t="shared" si="112"/>
        <v>2.9794973919702468</v>
      </c>
      <c r="AZ61" s="157">
        <f t="shared" si="112"/>
        <v>3.0009551822447307</v>
      </c>
      <c r="BA61" s="157">
        <f t="shared" ref="BA61:BA63" si="113">IF(AI61="","",(AI61/P61)*10)</f>
        <v>3.0011770480784343</v>
      </c>
      <c r="BB61" s="157">
        <f t="shared" ref="BB61:BB63" si="114">IF(AJ61="","",(AJ61/Q61)*10)</f>
        <v>3.3395878556609415</v>
      </c>
      <c r="BC61" s="52">
        <f t="shared" si="104"/>
        <v>0.11275936146425673</v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117416.39999999989</v>
      </c>
      <c r="Q62" s="203"/>
      <c r="R62" s="52" t="str">
        <f t="shared" si="105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106"/>
        <v/>
      </c>
      <c r="AM62" s="198">
        <f t="shared" si="111"/>
        <v>2.0408556968710365</v>
      </c>
      <c r="AN62" s="157">
        <f t="shared" si="111"/>
        <v>1.8586959199657298</v>
      </c>
      <c r="AO62" s="157">
        <f t="shared" si="112"/>
        <v>2.3103681372605527</v>
      </c>
      <c r="AP62" s="157">
        <f t="shared" si="112"/>
        <v>2.494909882777443</v>
      </c>
      <c r="AQ62" s="157">
        <f t="shared" si="112"/>
        <v>2.357121537342076</v>
      </c>
      <c r="AR62" s="157">
        <f t="shared" si="112"/>
        <v>2.6659387435479127</v>
      </c>
      <c r="AS62" s="157">
        <f t="shared" si="112"/>
        <v>3.190162257970441</v>
      </c>
      <c r="AT62" s="157">
        <f t="shared" si="112"/>
        <v>3.0157583548138938</v>
      </c>
      <c r="AU62" s="157">
        <f t="shared" si="112"/>
        <v>3.3894753383554024</v>
      </c>
      <c r="AV62" s="157">
        <f t="shared" si="112"/>
        <v>3.080067195408315</v>
      </c>
      <c r="AW62" s="157">
        <f t="shared" si="112"/>
        <v>2.920769071613742</v>
      </c>
      <c r="AX62" s="157">
        <f t="shared" si="112"/>
        <v>2.7992960150697193</v>
      </c>
      <c r="AY62" s="157">
        <f t="shared" si="112"/>
        <v>3.0658930312246784</v>
      </c>
      <c r="AZ62" s="157">
        <f t="shared" si="112"/>
        <v>3.2488675331789625</v>
      </c>
      <c r="BA62" s="157">
        <f t="shared" si="113"/>
        <v>3.2145078540987511</v>
      </c>
      <c r="BB62" s="157" t="str">
        <f t="shared" si="114"/>
        <v/>
      </c>
      <c r="BC62" s="52" t="str">
        <f t="shared" si="104"/>
        <v/>
      </c>
      <c r="BF62" s="105"/>
    </row>
    <row r="63" spans="1:58" ht="20.100000000000001" customHeight="1" thickBot="1" x14ac:dyDescent="0.3">
      <c r="A63" s="35" t="str">
        <f>A19</f>
        <v>jan-nov</v>
      </c>
      <c r="B63" s="167">
        <f>SUM(B51:B61)</f>
        <v>1093072.1700000002</v>
      </c>
      <c r="C63" s="168">
        <f t="shared" ref="C63:Q63" si="115">SUM(C51:C61)</f>
        <v>1298145.0800000003</v>
      </c>
      <c r="D63" s="168">
        <f t="shared" si="115"/>
        <v>1402306.4099999995</v>
      </c>
      <c r="E63" s="168">
        <f t="shared" si="115"/>
        <v>1319620.3</v>
      </c>
      <c r="F63" s="168">
        <f t="shared" si="115"/>
        <v>1350832.3699999996</v>
      </c>
      <c r="G63" s="168">
        <f t="shared" si="115"/>
        <v>1312896.8800000001</v>
      </c>
      <c r="H63" s="168">
        <f t="shared" si="115"/>
        <v>1054646.8199999996</v>
      </c>
      <c r="I63" s="168">
        <f t="shared" si="115"/>
        <v>1210038.0499999993</v>
      </c>
      <c r="J63" s="168">
        <f t="shared" si="115"/>
        <v>1192892.1199999999</v>
      </c>
      <c r="K63" s="168">
        <f t="shared" si="115"/>
        <v>1305233.8499999992</v>
      </c>
      <c r="L63" s="168">
        <f t="shared" si="115"/>
        <v>1620498.2800000005</v>
      </c>
      <c r="M63" s="168">
        <f t="shared" si="115"/>
        <v>1655542.8499999987</v>
      </c>
      <c r="N63" s="168">
        <f t="shared" si="115"/>
        <v>1677145.5699999994</v>
      </c>
      <c r="O63" s="168">
        <f t="shared" si="115"/>
        <v>1666576.2100000002</v>
      </c>
      <c r="P63" s="168">
        <f t="shared" si="115"/>
        <v>1761456.7000000004</v>
      </c>
      <c r="Q63" s="169">
        <f t="shared" si="115"/>
        <v>1797957.8799999992</v>
      </c>
      <c r="R63" s="57">
        <f t="shared" si="105"/>
        <v>2.0722155702151954E-2</v>
      </c>
      <c r="T63" s="109"/>
      <c r="U63" s="167">
        <f>SUM(U51:U61)</f>
        <v>212626.84600000005</v>
      </c>
      <c r="V63" s="168">
        <f t="shared" ref="V63:AJ63" si="116">SUM(V51:V61)</f>
        <v>247597.859</v>
      </c>
      <c r="W63" s="168">
        <f t="shared" si="116"/>
        <v>275793.37900000002</v>
      </c>
      <c r="X63" s="168">
        <f t="shared" si="116"/>
        <v>292501.95699999999</v>
      </c>
      <c r="Y63" s="168">
        <f t="shared" si="116"/>
        <v>295561.19000000012</v>
      </c>
      <c r="Z63" s="168">
        <f t="shared" si="116"/>
        <v>291580.61099999998</v>
      </c>
      <c r="AA63" s="168">
        <f t="shared" si="116"/>
        <v>267802.40100000007</v>
      </c>
      <c r="AB63" s="168">
        <f t="shared" si="116"/>
        <v>307659.60100000002</v>
      </c>
      <c r="AC63" s="168">
        <f t="shared" si="116"/>
        <v>319846.50900000002</v>
      </c>
      <c r="AD63" s="168">
        <f t="shared" si="116"/>
        <v>336749.88700000005</v>
      </c>
      <c r="AE63" s="168">
        <f t="shared" si="116"/>
        <v>427437.94400000002</v>
      </c>
      <c r="AF63" s="168">
        <f t="shared" si="116"/>
        <v>463148.4360000001</v>
      </c>
      <c r="AG63" s="168">
        <f t="shared" si="116"/>
        <v>487740.09100000025</v>
      </c>
      <c r="AH63" s="168">
        <f t="shared" si="116"/>
        <v>484280.52799999993</v>
      </c>
      <c r="AI63" s="168">
        <f t="shared" si="116"/>
        <v>519948.30800000008</v>
      </c>
      <c r="AJ63" s="169">
        <f t="shared" si="116"/>
        <v>511932.59099999984</v>
      </c>
      <c r="AK63" s="57">
        <f t="shared" si="106"/>
        <v>-1.5416372890668655E-2</v>
      </c>
      <c r="AM63" s="199">
        <f t="shared" si="111"/>
        <v>1.9452223909424025</v>
      </c>
      <c r="AN63" s="173">
        <f t="shared" si="111"/>
        <v>1.9073203975013329</v>
      </c>
      <c r="AO63" s="173">
        <f t="shared" si="112"/>
        <v>1.9667126744432419</v>
      </c>
      <c r="AP63" s="173">
        <f t="shared" si="112"/>
        <v>2.2165615139445793</v>
      </c>
      <c r="AQ63" s="173">
        <f t="shared" si="112"/>
        <v>2.1879930964343135</v>
      </c>
      <c r="AR63" s="173">
        <f t="shared" si="112"/>
        <v>2.2208949951956618</v>
      </c>
      <c r="AS63" s="173">
        <f t="shared" si="112"/>
        <v>2.5392614467846233</v>
      </c>
      <c r="AT63" s="173">
        <f t="shared" si="112"/>
        <v>2.5425613764790307</v>
      </c>
      <c r="AU63" s="173">
        <f t="shared" si="112"/>
        <v>2.6812693590431302</v>
      </c>
      <c r="AV63" s="173">
        <f t="shared" si="112"/>
        <v>2.5799965806893548</v>
      </c>
      <c r="AW63" s="173">
        <f t="shared" si="112"/>
        <v>2.6376945244273871</v>
      </c>
      <c r="AX63" s="173">
        <f t="shared" si="112"/>
        <v>2.7975623584735394</v>
      </c>
      <c r="AY63" s="173">
        <f t="shared" si="112"/>
        <v>2.9081559747971095</v>
      </c>
      <c r="AZ63" s="173">
        <f t="shared" si="112"/>
        <v>2.9058408796078989</v>
      </c>
      <c r="BA63" s="173">
        <f t="shared" si="113"/>
        <v>2.9518086252134381</v>
      </c>
      <c r="BB63" s="173">
        <f t="shared" si="114"/>
        <v>2.8473002437632191</v>
      </c>
      <c r="BC63" s="61">
        <f t="shared" si="104"/>
        <v>-3.5404863498785348E-2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17">SUM(E51:E53)</f>
        <v>307586.39999999991</v>
      </c>
      <c r="F64" s="154">
        <f t="shared" si="117"/>
        <v>312002.81999999983</v>
      </c>
      <c r="G64" s="154">
        <f t="shared" si="117"/>
        <v>314085.74999999994</v>
      </c>
      <c r="H64" s="154">
        <f t="shared" si="117"/>
        <v>225185.55999999994</v>
      </c>
      <c r="I64" s="154">
        <f t="shared" si="117"/>
        <v>291368.51999999996</v>
      </c>
      <c r="J64" s="154">
        <f t="shared" si="117"/>
        <v>290915.21000000002</v>
      </c>
      <c r="K64" s="154">
        <f t="shared" si="117"/>
        <v>314581.43999999971</v>
      </c>
      <c r="L64" s="154">
        <f t="shared" si="117"/>
        <v>387624.22000000009</v>
      </c>
      <c r="M64" s="154">
        <f t="shared" si="117"/>
        <v>406414.74999999977</v>
      </c>
      <c r="N64" s="154">
        <f t="shared" si="117"/>
        <v>411776.26999999984</v>
      </c>
      <c r="O64" s="154">
        <f t="shared" ref="O64:P64" si="118">SUM(O51:O53)</f>
        <v>412801.68999999994</v>
      </c>
      <c r="P64" s="154">
        <f t="shared" si="118"/>
        <v>411153.38000000012</v>
      </c>
      <c r="Q64" s="154">
        <f t="shared" ref="Q64" si="119">SUM(Q51:Q53)</f>
        <v>437098.29999999981</v>
      </c>
      <c r="R64" s="52">
        <f t="shared" si="105"/>
        <v>6.3102776876112959E-2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20">SUM(Y51:Y53)</f>
        <v>61448.611999999994</v>
      </c>
      <c r="Z64" s="154">
        <f t="shared" si="120"/>
        <v>65590.697999999975</v>
      </c>
      <c r="AA64" s="154">
        <f t="shared" si="120"/>
        <v>58604.442999999985</v>
      </c>
      <c r="AB64" s="154">
        <f t="shared" si="120"/>
        <v>74095.891999999963</v>
      </c>
      <c r="AC64" s="154">
        <f t="shared" si="120"/>
        <v>76343.599000000002</v>
      </c>
      <c r="AD64" s="154">
        <f t="shared" si="120"/>
        <v>80321.476000000039</v>
      </c>
      <c r="AE64" s="154">
        <f t="shared" si="120"/>
        <v>99368.438000000038</v>
      </c>
      <c r="AF64" s="154">
        <f t="shared" si="120"/>
        <v>107006.38200000001</v>
      </c>
      <c r="AG64" s="154">
        <f t="shared" si="120"/>
        <v>114366.99700000009</v>
      </c>
      <c r="AH64" s="154">
        <f t="shared" ref="AH64" si="121">SUM(AH51:AH53)</f>
        <v>116285.541</v>
      </c>
      <c r="AI64" s="154">
        <f t="shared" si="120"/>
        <v>121877.28200000006</v>
      </c>
      <c r="AJ64" s="119">
        <f>IF(AJ53="","",SUM(AJ51:AJ53))</f>
        <v>120174.49599999996</v>
      </c>
      <c r="AK64" s="52">
        <f t="shared" si="106"/>
        <v>-1.3971315835547664E-2</v>
      </c>
      <c r="AM64" s="197">
        <f t="shared" si="111"/>
        <v>1.9450344091466372</v>
      </c>
      <c r="AN64" s="156">
        <f t="shared" si="111"/>
        <v>1.9790475308153666</v>
      </c>
      <c r="AO64" s="156">
        <f t="shared" ref="AO64:AZ66" si="122">(W64/D64)*10</f>
        <v>1.7976382565582869</v>
      </c>
      <c r="AP64" s="156">
        <f t="shared" si="122"/>
        <v>2.0596266935079059</v>
      </c>
      <c r="AQ64" s="156">
        <f t="shared" si="122"/>
        <v>1.9694889937212756</v>
      </c>
      <c r="AR64" s="156">
        <f t="shared" si="122"/>
        <v>2.0883054388809423</v>
      </c>
      <c r="AS64" s="156">
        <f t="shared" si="122"/>
        <v>2.6024956040698171</v>
      </c>
      <c r="AT64" s="156">
        <f t="shared" si="122"/>
        <v>2.5430301118322589</v>
      </c>
      <c r="AU64" s="156">
        <f t="shared" si="122"/>
        <v>2.6242560160398627</v>
      </c>
      <c r="AV64" s="156">
        <f t="shared" si="122"/>
        <v>2.5532808292822393</v>
      </c>
      <c r="AW64" s="156">
        <f t="shared" si="122"/>
        <v>2.5635250036749513</v>
      </c>
      <c r="AX64" s="156">
        <f t="shared" si="122"/>
        <v>2.6329354926217627</v>
      </c>
      <c r="AY64" s="156">
        <f t="shared" si="122"/>
        <v>2.7774062113875608</v>
      </c>
      <c r="AZ64" s="156">
        <f t="shared" si="122"/>
        <v>2.8169831620602137</v>
      </c>
      <c r="BA64" s="156">
        <f t="shared" ref="BA64:BA66" si="123">(AI64/P64)*10</f>
        <v>2.9642777593121092</v>
      </c>
      <c r="BB64" s="156">
        <f t="shared" ref="BB64" si="124">(AJ64/Q64)*10</f>
        <v>2.7493700158522696</v>
      </c>
      <c r="BC64" s="61">
        <f t="shared" si="104"/>
        <v>-7.2499192352916075E-2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25">SUM(E54:E56)</f>
        <v>341280.04000000004</v>
      </c>
      <c r="F65" s="154">
        <f t="shared" si="125"/>
        <v>330986.2099999999</v>
      </c>
      <c r="G65" s="154">
        <f t="shared" si="125"/>
        <v>352389.62000000011</v>
      </c>
      <c r="H65" s="154">
        <f t="shared" si="125"/>
        <v>271249.88999999984</v>
      </c>
      <c r="I65" s="154">
        <f t="shared" si="125"/>
        <v>338059.84999999963</v>
      </c>
      <c r="J65" s="154">
        <f t="shared" si="125"/>
        <v>341622.02</v>
      </c>
      <c r="K65" s="154">
        <f t="shared" si="125"/>
        <v>348164.02999999968</v>
      </c>
      <c r="L65" s="154">
        <f t="shared" si="125"/>
        <v>373006.16999999981</v>
      </c>
      <c r="M65" s="154">
        <f t="shared" si="125"/>
        <v>455027.89</v>
      </c>
      <c r="N65" s="154">
        <f t="shared" si="125"/>
        <v>411180.44999999978</v>
      </c>
      <c r="O65" s="154">
        <f t="shared" ref="O65:P65" si="126">SUM(O54:O56)</f>
        <v>458853.4600000002</v>
      </c>
      <c r="P65" s="154">
        <f t="shared" si="126"/>
        <v>468166.8600000001</v>
      </c>
      <c r="Q65" s="154">
        <f>IF(Q56="","",SUM(Q54:Q56))</f>
        <v>458080.62999999977</v>
      </c>
      <c r="R65" s="52">
        <f t="shared" si="105"/>
        <v>-2.1544092206783556E-2</v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27">SUM(Y54:Y56)</f>
        <v>68997.127000000022</v>
      </c>
      <c r="Z65" s="154">
        <f t="shared" si="127"/>
        <v>75648.96299999996</v>
      </c>
      <c r="AA65" s="154">
        <f t="shared" si="127"/>
        <v>65293.128000000026</v>
      </c>
      <c r="AB65" s="154">
        <f t="shared" si="127"/>
        <v>80241.398000000045</v>
      </c>
      <c r="AC65" s="154">
        <f t="shared" si="127"/>
        <v>84590.548999999999</v>
      </c>
      <c r="AD65" s="154">
        <f t="shared" si="127"/>
        <v>84889.636000000028</v>
      </c>
      <c r="AE65" s="154">
        <f t="shared" si="127"/>
        <v>93771.617999999988</v>
      </c>
      <c r="AF65" s="154">
        <f t="shared" si="127"/>
        <v>121302.12800000008</v>
      </c>
      <c r="AG65" s="154">
        <f t="shared" si="127"/>
        <v>117899.58700000003</v>
      </c>
      <c r="AH65" s="154">
        <f t="shared" ref="AH65" si="128">SUM(AH54:AH56)</f>
        <v>136371.95699999994</v>
      </c>
      <c r="AI65" s="154">
        <f t="shared" si="127"/>
        <v>135087.1620000001</v>
      </c>
      <c r="AJ65" s="119">
        <f>IF(AJ56="","",SUM(AJ54:AJ56))</f>
        <v>129572.32499999992</v>
      </c>
      <c r="AK65" s="52">
        <f t="shared" si="106"/>
        <v>-4.0824286470687497E-2</v>
      </c>
      <c r="AM65" s="198">
        <f t="shared" si="111"/>
        <v>1.9239920608248851</v>
      </c>
      <c r="AN65" s="157">
        <f t="shared" si="111"/>
        <v>1.7497338733485361</v>
      </c>
      <c r="AO65" s="157">
        <f t="shared" si="122"/>
        <v>1.8123227987763368</v>
      </c>
      <c r="AP65" s="157">
        <f t="shared" si="122"/>
        <v>2.0013737105750451</v>
      </c>
      <c r="AQ65" s="157">
        <f t="shared" si="122"/>
        <v>2.0845921949437121</v>
      </c>
      <c r="AR65" s="157">
        <f t="shared" si="122"/>
        <v>2.1467420918924893</v>
      </c>
      <c r="AS65" s="157">
        <f t="shared" si="122"/>
        <v>2.4071209024269122</v>
      </c>
      <c r="AT65" s="157">
        <f t="shared" si="122"/>
        <v>2.3735855648045794</v>
      </c>
      <c r="AU65" s="157">
        <f t="shared" si="122"/>
        <v>2.4761445119960355</v>
      </c>
      <c r="AV65" s="157">
        <f t="shared" si="122"/>
        <v>2.4382081055300313</v>
      </c>
      <c r="AW65" s="157">
        <f t="shared" si="122"/>
        <v>2.5139428122596481</v>
      </c>
      <c r="AX65" s="157">
        <f t="shared" si="122"/>
        <v>2.6658174293448273</v>
      </c>
      <c r="AY65" s="157">
        <f t="shared" si="122"/>
        <v>2.8673441794229291</v>
      </c>
      <c r="AZ65" s="157">
        <f t="shared" si="122"/>
        <v>2.972015444756587</v>
      </c>
      <c r="BA65" s="157">
        <f t="shared" si="123"/>
        <v>2.8854490469487755</v>
      </c>
      <c r="BB65" s="157">
        <f>IF(AJ65="","",(AJ65/Q65)*10)</f>
        <v>2.8285920974218008</v>
      </c>
      <c r="BC65" s="52">
        <f t="shared" si="104"/>
        <v>-1.970471444889943E-2</v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29">SUM(E57:E59)</f>
        <v>374827.90000000014</v>
      </c>
      <c r="F66" s="154">
        <f t="shared" si="129"/>
        <v>411823.39999999991</v>
      </c>
      <c r="G66" s="154">
        <f t="shared" si="129"/>
        <v>392287.49999999988</v>
      </c>
      <c r="H66" s="154">
        <f t="shared" si="129"/>
        <v>324909.64999999991</v>
      </c>
      <c r="I66" s="154">
        <f t="shared" si="129"/>
        <v>335894.45999999973</v>
      </c>
      <c r="J66" s="154">
        <f t="shared" si="129"/>
        <v>323029.73000000004</v>
      </c>
      <c r="K66" s="154">
        <f t="shared" si="129"/>
        <v>359624.85999999987</v>
      </c>
      <c r="L66" s="154">
        <f t="shared" si="129"/>
        <v>485561.99000000028</v>
      </c>
      <c r="M66" s="154">
        <f t="shared" si="129"/>
        <v>462583.7999999997</v>
      </c>
      <c r="N66" s="154">
        <f t="shared" si="129"/>
        <v>492833.60999999993</v>
      </c>
      <c r="O66" s="154">
        <f t="shared" ref="O66:P66" si="130">SUM(O57:O59)</f>
        <v>489114.31000000017</v>
      </c>
      <c r="P66" s="154">
        <f t="shared" si="130"/>
        <v>507658.44999999984</v>
      </c>
      <c r="Q66" s="154">
        <f>IF(Q59="","",SUM(Q57:Q59))</f>
        <v>548441.77999999956</v>
      </c>
      <c r="R66" s="52">
        <f t="shared" si="105"/>
        <v>8.033615908491179E-2</v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31">SUM(Y57:Y59)</f>
        <v>90275.416000000056</v>
      </c>
      <c r="Z66" s="154">
        <f t="shared" si="131"/>
        <v>87840.50900000002</v>
      </c>
      <c r="AA66" s="154">
        <f t="shared" si="131"/>
        <v>78765.768000000011</v>
      </c>
      <c r="AB66" s="154">
        <f t="shared" si="131"/>
        <v>86377.072000000029</v>
      </c>
      <c r="AC66" s="154">
        <f t="shared" si="131"/>
        <v>89313.755000000005</v>
      </c>
      <c r="AD66" s="154">
        <f t="shared" si="131"/>
        <v>95872.349999999977</v>
      </c>
      <c r="AE66" s="154">
        <f t="shared" si="131"/>
        <v>128355.976</v>
      </c>
      <c r="AF66" s="154">
        <f t="shared" si="131"/>
        <v>133533.43400000001</v>
      </c>
      <c r="AG66" s="154">
        <f t="shared" si="131"/>
        <v>144237.76400000011</v>
      </c>
      <c r="AH66" s="154">
        <f t="shared" ref="AH66" si="132">SUM(AH57:AH59)</f>
        <v>138745.30100000001</v>
      </c>
      <c r="AI66" s="154">
        <f t="shared" si="131"/>
        <v>146549.62399999995</v>
      </c>
      <c r="AJ66" s="119">
        <f>IF(AJ59="","",SUM(AJ57:AJ59))</f>
        <v>148540.45100000006</v>
      </c>
      <c r="AK66" s="52">
        <f t="shared" si="106"/>
        <v>1.3584661261226486E-2</v>
      </c>
      <c r="AM66" s="198">
        <f t="shared" si="111"/>
        <v>1.8380654168220978</v>
      </c>
      <c r="AN66" s="157">
        <f t="shared" si="111"/>
        <v>1.8450697519866253</v>
      </c>
      <c r="AO66" s="157">
        <f t="shared" si="122"/>
        <v>1.959075682997454</v>
      </c>
      <c r="AP66" s="157">
        <f t="shared" si="122"/>
        <v>2.4233752876986996</v>
      </c>
      <c r="AQ66" s="157">
        <f t="shared" si="122"/>
        <v>2.1920904931579916</v>
      </c>
      <c r="AR66" s="157">
        <f t="shared" si="122"/>
        <v>2.2391870503138653</v>
      </c>
      <c r="AS66" s="157">
        <f t="shared" si="122"/>
        <v>2.4242360299240122</v>
      </c>
      <c r="AT66" s="157">
        <f t="shared" si="122"/>
        <v>2.5715539339350846</v>
      </c>
      <c r="AU66" s="157">
        <f t="shared" si="122"/>
        <v>2.764877245199691</v>
      </c>
      <c r="AV66" s="157">
        <f t="shared" si="122"/>
        <v>2.6658988480384815</v>
      </c>
      <c r="AW66" s="157">
        <f t="shared" si="122"/>
        <v>2.643451889634111</v>
      </c>
      <c r="AX66" s="157">
        <f t="shared" si="122"/>
        <v>2.8866863474250524</v>
      </c>
      <c r="AY66" s="157">
        <f t="shared" si="122"/>
        <v>2.9267030712454885</v>
      </c>
      <c r="AZ66" s="157">
        <f t="shared" si="122"/>
        <v>2.836664112321718</v>
      </c>
      <c r="BA66" s="157">
        <f t="shared" si="123"/>
        <v>2.8867760203735404</v>
      </c>
      <c r="BB66" s="157">
        <f t="shared" ref="BB66:BB67" si="133">IF(AJ66="","",(AJ66/Q66)*10)</f>
        <v>2.7084087393925422</v>
      </c>
      <c r="BC66" s="52">
        <f t="shared" si="104"/>
        <v>-6.1787710484694267E-2</v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34">IF(E62="","",SUM(E60:E62))</f>
        <v>378869.0400000001</v>
      </c>
      <c r="F67" s="155">
        <f t="shared" si="134"/>
        <v>396865.16000000021</v>
      </c>
      <c r="G67" s="155">
        <f t="shared" si="134"/>
        <v>336903.74</v>
      </c>
      <c r="H67" s="155">
        <f t="shared" si="134"/>
        <v>311374.30999999976</v>
      </c>
      <c r="I67" s="155">
        <f t="shared" si="134"/>
        <v>337617.05000000005</v>
      </c>
      <c r="J67" s="155">
        <f t="shared" si="134"/>
        <v>314897.43999999994</v>
      </c>
      <c r="K67" s="155">
        <f t="shared" si="134"/>
        <v>372869.66999999981</v>
      </c>
      <c r="L67" s="155">
        <f t="shared" si="134"/>
        <v>493444.35000000033</v>
      </c>
      <c r="M67" s="155">
        <f t="shared" si="134"/>
        <v>455271.89999999967</v>
      </c>
      <c r="N67" s="155">
        <f t="shared" si="134"/>
        <v>469176.04999999987</v>
      </c>
      <c r="O67" s="155">
        <f t="shared" ref="O67:P67" si="135">IF(O62="","",SUM(O60:O62))</f>
        <v>416430.29999999993</v>
      </c>
      <c r="P67" s="155">
        <f t="shared" si="135"/>
        <v>491894.41000000027</v>
      </c>
      <c r="Q67" s="155" t="str">
        <f>IF(Q62="","",SUM(Q60:Q62))</f>
        <v/>
      </c>
      <c r="R67" s="55" t="str">
        <f t="shared" si="105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36">IF(Y62="","",SUM(Y60:Y62))</f>
        <v>98610.478999999992</v>
      </c>
      <c r="Z67" s="155">
        <f t="shared" si="136"/>
        <v>84566.343999999997</v>
      </c>
      <c r="AA67" s="155">
        <f t="shared" si="136"/>
        <v>90045.485000000015</v>
      </c>
      <c r="AB67" s="155">
        <f t="shared" si="136"/>
        <v>94962.186000000016</v>
      </c>
      <c r="AC67" s="155">
        <f t="shared" si="136"/>
        <v>95891.539000000004</v>
      </c>
      <c r="AD67" s="155">
        <f t="shared" si="136"/>
        <v>103388.924</v>
      </c>
      <c r="AE67" s="155">
        <f t="shared" si="136"/>
        <v>140739.50200000001</v>
      </c>
      <c r="AF67" s="155">
        <f t="shared" si="136"/>
        <v>135949.3170000001</v>
      </c>
      <c r="AG67" s="155">
        <f t="shared" si="136"/>
        <v>144292.45000000004</v>
      </c>
      <c r="AH67" s="155">
        <f t="shared" ref="AH67" si="137">IF(AH62="","",SUM(AH60:AH62))</f>
        <v>128817.85499999998</v>
      </c>
      <c r="AI67" s="155">
        <f t="shared" si="136"/>
        <v>154177.83399999997</v>
      </c>
      <c r="AJ67" s="123" t="str">
        <f t="shared" si="136"/>
        <v/>
      </c>
      <c r="AK67" s="55" t="str">
        <f t="shared" si="106"/>
        <v/>
      </c>
      <c r="AM67" s="200">
        <f t="shared" si="111"/>
        <v>2.1176785143360082</v>
      </c>
      <c r="AN67" s="158">
        <f t="shared" si="111"/>
        <v>2.0453352071175841</v>
      </c>
      <c r="AO67" s="158">
        <f t="shared" ref="AO67:AZ67" si="138">IF(W62="","",(W67/D67)*10)</f>
        <v>2.3611669003409426</v>
      </c>
      <c r="AP67" s="158">
        <f t="shared" si="138"/>
        <v>2.3941369028200361</v>
      </c>
      <c r="AQ67" s="158">
        <f t="shared" si="138"/>
        <v>2.4847350923925884</v>
      </c>
      <c r="AR67" s="158">
        <f t="shared" si="138"/>
        <v>2.5101040433685897</v>
      </c>
      <c r="AS67" s="158">
        <f t="shared" si="138"/>
        <v>2.8918726467832263</v>
      </c>
      <c r="AT67" s="158">
        <f t="shared" si="138"/>
        <v>2.8127189074129992</v>
      </c>
      <c r="AU67" s="158">
        <f t="shared" si="138"/>
        <v>3.045167309076886</v>
      </c>
      <c r="AV67" s="158">
        <f t="shared" si="138"/>
        <v>2.7727898597920304</v>
      </c>
      <c r="AW67" s="158">
        <f t="shared" si="138"/>
        <v>2.852185905056972</v>
      </c>
      <c r="AX67" s="158">
        <f t="shared" si="138"/>
        <v>2.9861126285193573</v>
      </c>
      <c r="AY67" s="158">
        <f t="shared" si="138"/>
        <v>3.0754436421040694</v>
      </c>
      <c r="AZ67" s="158">
        <f t="shared" si="138"/>
        <v>3.093383334497994</v>
      </c>
      <c r="BA67" s="158">
        <f t="shared" ref="BA67" si="139">IF(AI62="","",(AI67/P67)*10)</f>
        <v>3.1343684918070096</v>
      </c>
      <c r="BB67" s="303" t="str">
        <f t="shared" si="133"/>
        <v/>
      </c>
      <c r="BC67" s="55" t="str">
        <f t="shared" si="104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20:AJ23 Q42:Q45 P64:P67 Q64:Q65 AJ64:AJ65 P20:P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A25" zoomScaleNormal="100" workbookViewId="0">
      <selection activeCell="AE61" sqref="AE61"/>
    </sheetView>
  </sheetViews>
  <sheetFormatPr defaultRowHeight="15" x14ac:dyDescent="0.25"/>
  <cols>
    <col min="1" max="1" width="18.7109375" customWidth="1"/>
    <col min="2" max="3" width="9.7109375" bestFit="1" customWidth="1"/>
    <col min="6" max="15" width="9.7109375" bestFit="1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M3" s="119"/>
      <c r="N3" s="119"/>
      <c r="O3" s="119"/>
      <c r="P3" s="119"/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5" t="s">
        <v>3</v>
      </c>
      <c r="B4" s="357" t="s">
        <v>71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2"/>
      <c r="R4" s="360" t="s">
        <v>149</v>
      </c>
      <c r="T4" s="358" t="s">
        <v>3</v>
      </c>
      <c r="U4" s="350" t="s">
        <v>71</v>
      </c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2"/>
      <c r="AK4" s="362" t="s">
        <v>149</v>
      </c>
      <c r="AM4" s="350" t="s">
        <v>71</v>
      </c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2"/>
      <c r="BC4" s="360" t="s">
        <v>149</v>
      </c>
    </row>
    <row r="5" spans="1:58" ht="20.100000000000001" customHeight="1" thickBot="1" x14ac:dyDescent="0.3">
      <c r="A5" s="356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61"/>
      <c r="T5" s="359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63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61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144430.93999999989</v>
      </c>
      <c r="Q7" s="112">
        <v>156395.9099999998</v>
      </c>
      <c r="R7" s="61">
        <f>IF(Q7="","",(Q7-P7)/P7)</f>
        <v>8.2842152796346297E-2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10034.434000000001</v>
      </c>
      <c r="AJ7" s="112">
        <v>12093.029000000004</v>
      </c>
      <c r="AK7" s="61">
        <f>IF(AJ7="","",(AJ7-AI7)/AI7)</f>
        <v>0.20515307589845155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0.69475653900750145</v>
      </c>
      <c r="BB7" s="156">
        <f>(AJ7/Q7)*10</f>
        <v>0.77323179359358052</v>
      </c>
      <c r="BC7" s="61">
        <f t="shared" ref="BC7:BC23" si="15">IF(BB7="","",(BB7-BA7)/BA7)</f>
        <v>0.11295360342802294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163866.36999999988</v>
      </c>
      <c r="Q8" s="119">
        <v>177159.38999999964</v>
      </c>
      <c r="R8" s="52">
        <f t="shared" ref="R8:R23" si="16">IF(Q8="","",(Q8-P8)/P8)</f>
        <v>8.1121098856341098E-2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11476.990000000007</v>
      </c>
      <c r="AJ8" s="119">
        <v>11812.482</v>
      </c>
      <c r="AK8" s="52">
        <f t="shared" ref="AK8:AK23" si="17">IF(AJ8="","",(AJ8-AI8)/AI8)</f>
        <v>2.9231706222623936E-2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0.70038715082295511</v>
      </c>
      <c r="BB8" s="157">
        <f>IF(AJ8="","",(AJ8/Q8)*10)</f>
        <v>0.66677143108248582</v>
      </c>
      <c r="BC8" s="52">
        <f t="shared" si="15"/>
        <v>-4.7995911548306971E-2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152411.75999999995</v>
      </c>
      <c r="Q9" s="119">
        <v>150246.00999999995</v>
      </c>
      <c r="R9" s="52">
        <f t="shared" si="16"/>
        <v>-1.4209861496252E-2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12319.741000000013</v>
      </c>
      <c r="AJ9" s="119">
        <v>11502.370999999999</v>
      </c>
      <c r="AK9" s="52">
        <f t="shared" si="17"/>
        <v>-6.6346362313949026E-2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0.8083195811136894</v>
      </c>
      <c r="BB9" s="157">
        <f t="shared" ref="BB9:BB18" si="18">IF(AJ9="","",(AJ9/Q9)*10)</f>
        <v>0.76556914889120864</v>
      </c>
      <c r="BC9" s="52">
        <f t="shared" si="15"/>
        <v>-5.2888032433384725E-2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119">
        <v>162790.66999999998</v>
      </c>
      <c r="R10" s="52">
        <f t="shared" si="16"/>
        <v>-6.103502060807555E-4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12259.460000000006</v>
      </c>
      <c r="AJ10" s="119">
        <v>12155.141999999996</v>
      </c>
      <c r="AK10" s="52">
        <f t="shared" si="17"/>
        <v>-8.5091839281673225E-3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0.75262159901808678</v>
      </c>
      <c r="BB10" s="157">
        <f t="shared" si="18"/>
        <v>0.74667313550586145</v>
      </c>
      <c r="BC10" s="52">
        <f t="shared" si="15"/>
        <v>-7.9036577212055013E-3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165110.75000000026</v>
      </c>
      <c r="Q11" s="119">
        <v>164045.84999999989</v>
      </c>
      <c r="R11" s="52">
        <f t="shared" si="16"/>
        <v>-6.4496103373061463E-3</v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12356.936000000002</v>
      </c>
      <c r="AJ11" s="119">
        <v>13083.062000000007</v>
      </c>
      <c r="AK11" s="52">
        <f t="shared" si="17"/>
        <v>5.8762625298051686E-2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0.74840287503993419</v>
      </c>
      <c r="BB11" s="157">
        <f t="shared" si="18"/>
        <v>0.79752471641312583</v>
      </c>
      <c r="BC11" s="52">
        <f t="shared" si="15"/>
        <v>6.5635559417874412E-2</v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119">
        <v>134975.15</v>
      </c>
      <c r="R12" s="52">
        <f t="shared" si="16"/>
        <v>-0.1491654550022965</v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13628.670999999998</v>
      </c>
      <c r="AJ12" s="119">
        <v>10887.474999999999</v>
      </c>
      <c r="AK12" s="52">
        <f t="shared" si="17"/>
        <v>-0.20113450533804803</v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0.85910214503991267</v>
      </c>
      <c r="BB12" s="157">
        <f t="shared" si="18"/>
        <v>0.80662810895190695</v>
      </c>
      <c r="BC12" s="52">
        <f t="shared" si="15"/>
        <v>-6.1080089708736379E-2</v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119">
        <v>239242.76000000004</v>
      </c>
      <c r="R13" s="52">
        <f t="shared" si="16"/>
        <v>0.46832207166291512</v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13356.521000000012</v>
      </c>
      <c r="AJ13" s="119">
        <v>20405.543000000001</v>
      </c>
      <c r="AK13" s="52">
        <f t="shared" si="17"/>
        <v>0.52775883779915322</v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0.81973952252219651</v>
      </c>
      <c r="BB13" s="157">
        <f t="shared" si="18"/>
        <v>0.85292206961665196</v>
      </c>
      <c r="BC13" s="52">
        <f t="shared" si="15"/>
        <v>4.0479379342792332E-2</v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119">
        <v>134612.45000000001</v>
      </c>
      <c r="R14" s="52">
        <f t="shared" si="16"/>
        <v>-0.16324224457596809</v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12453.349000000004</v>
      </c>
      <c r="AJ14" s="119">
        <v>12368.139000000008</v>
      </c>
      <c r="AK14" s="52">
        <f t="shared" si="17"/>
        <v>-6.8423361458829638E-3</v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0.77410643345040642</v>
      </c>
      <c r="BB14" s="157">
        <f t="shared" si="18"/>
        <v>0.91879606975432115</v>
      </c>
      <c r="BC14" s="52">
        <f t="shared" si="15"/>
        <v>0.18691181218969208</v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119">
        <v>140531.69000000003</v>
      </c>
      <c r="R15" s="52">
        <f t="shared" si="16"/>
        <v>-0.12489693392556175</v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13379.387000000001</v>
      </c>
      <c r="AJ15" s="119">
        <v>12681.278999999997</v>
      </c>
      <c r="AK15" s="52">
        <f t="shared" si="17"/>
        <v>-5.2177876310775959E-2</v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0.8331460744474416</v>
      </c>
      <c r="BB15" s="157">
        <f t="shared" si="18"/>
        <v>0.9023786022924789</v>
      </c>
      <c r="BC15" s="52">
        <f t="shared" si="15"/>
        <v>8.3097706354739342E-2</v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119">
        <v>170186.67999999996</v>
      </c>
      <c r="R16" s="52">
        <f t="shared" si="16"/>
        <v>0.16638662972317389</v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12015.865999999998</v>
      </c>
      <c r="AJ16" s="119">
        <v>14609.000000000004</v>
      </c>
      <c r="AK16" s="52">
        <f t="shared" si="17"/>
        <v>0.21580916431657993</v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0.82351600295306748</v>
      </c>
      <c r="BB16" s="157">
        <f t="shared" si="18"/>
        <v>0.85841030567139609</v>
      </c>
      <c r="BC16" s="52">
        <f t="shared" si="15"/>
        <v>4.2372343212761156E-2</v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119">
        <v>207210.81999999969</v>
      </c>
      <c r="R17" s="52">
        <f t="shared" si="16"/>
        <v>0.10564606137092962</v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16310.605999999989</v>
      </c>
      <c r="AJ17" s="119">
        <v>16531.749999999993</v>
      </c>
      <c r="AK17" s="52">
        <f t="shared" si="17"/>
        <v>1.3558294523208029E-2</v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0.87030963356416757</v>
      </c>
      <c r="BB17" s="157">
        <f t="shared" si="18"/>
        <v>0.79782271987534337</v>
      </c>
      <c r="BC17" s="52">
        <f t="shared" si="15"/>
        <v>-8.3288649112120597E-2</v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13990.055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0.78545854148277261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jan-nov</v>
      </c>
      <c r="B19" s="167">
        <f>SUM(B7:B17)</f>
        <v>1663349.4699999997</v>
      </c>
      <c r="C19" s="168">
        <f t="shared" ref="C19:Q19" si="22">SUM(C7:C17)</f>
        <v>1419498.8299999996</v>
      </c>
      <c r="D19" s="168">
        <f t="shared" si="22"/>
        <v>1210227.02</v>
      </c>
      <c r="E19" s="168">
        <f t="shared" si="22"/>
        <v>1369457.6199999996</v>
      </c>
      <c r="F19" s="168">
        <f t="shared" si="22"/>
        <v>2096832.2699999998</v>
      </c>
      <c r="G19" s="168">
        <f t="shared" si="22"/>
        <v>2011743.5399999996</v>
      </c>
      <c r="H19" s="168">
        <f t="shared" si="22"/>
        <v>1634723.5899999999</v>
      </c>
      <c r="I19" s="168">
        <f t="shared" si="22"/>
        <v>1994211.1699999995</v>
      </c>
      <c r="J19" s="168">
        <f t="shared" si="22"/>
        <v>1775518.1399999997</v>
      </c>
      <c r="K19" s="168">
        <f t="shared" si="22"/>
        <v>2703824.9800000009</v>
      </c>
      <c r="L19" s="168">
        <f t="shared" si="22"/>
        <v>2495727.4599999995</v>
      </c>
      <c r="M19" s="168">
        <f t="shared" si="22"/>
        <v>2725836.6700000004</v>
      </c>
      <c r="N19" s="168">
        <f t="shared" si="22"/>
        <v>2674384.0199999986</v>
      </c>
      <c r="O19" s="168">
        <f t="shared" si="22"/>
        <v>2700663.04</v>
      </c>
      <c r="P19" s="168">
        <f t="shared" si="22"/>
        <v>1765068.0499999996</v>
      </c>
      <c r="Q19" s="327">
        <f t="shared" si="22"/>
        <v>1837397.3799999987</v>
      </c>
      <c r="R19" s="164">
        <f t="shared" si="16"/>
        <v>4.0978210443500557E-2</v>
      </c>
      <c r="S19" s="171"/>
      <c r="T19" s="170"/>
      <c r="U19" s="167">
        <f>SUM(U7:U17)</f>
        <v>80885.315000000002</v>
      </c>
      <c r="V19" s="168">
        <f t="shared" ref="V19:AJ19" si="23">SUM(V7:V17)</f>
        <v>71137.517999999996</v>
      </c>
      <c r="W19" s="168">
        <f t="shared" si="23"/>
        <v>77947.372000000003</v>
      </c>
      <c r="X19" s="168">
        <f t="shared" si="23"/>
        <v>108240.15400000001</v>
      </c>
      <c r="Y19" s="168">
        <f t="shared" si="23"/>
        <v>111514.34899999999</v>
      </c>
      <c r="Z19" s="168">
        <f t="shared" si="23"/>
        <v>107314.13800000001</v>
      </c>
      <c r="AA19" s="168">
        <f t="shared" si="23"/>
        <v>98639.526000000013</v>
      </c>
      <c r="AB19" s="168">
        <f t="shared" si="23"/>
        <v>122401.89100000003</v>
      </c>
      <c r="AC19" s="168">
        <f t="shared" si="23"/>
        <v>141145.31200000001</v>
      </c>
      <c r="AD19" s="168">
        <f t="shared" si="23"/>
        <v>153000.85900000003</v>
      </c>
      <c r="AE19" s="168">
        <f t="shared" si="23"/>
        <v>152044.63300000003</v>
      </c>
      <c r="AF19" s="168">
        <f t="shared" si="23"/>
        <v>155456.93799999999</v>
      </c>
      <c r="AG19" s="168">
        <f t="shared" si="23"/>
        <v>185653.14600000004</v>
      </c>
      <c r="AH19" s="168">
        <f t="shared" si="23"/>
        <v>184083.82700000002</v>
      </c>
      <c r="AI19" s="168">
        <f t="shared" si="23"/>
        <v>139591.96100000004</v>
      </c>
      <c r="AJ19" s="169">
        <f t="shared" si="23"/>
        <v>148129.27200000003</v>
      </c>
      <c r="AK19" s="61">
        <f t="shared" si="17"/>
        <v>6.1159044824937912E-2</v>
      </c>
      <c r="AM19" s="172">
        <f t="shared" si="19"/>
        <v>0.48627974132218899</v>
      </c>
      <c r="AN19" s="173">
        <f t="shared" si="19"/>
        <v>0.50114530915111788</v>
      </c>
      <c r="AO19" s="173">
        <f t="shared" si="20"/>
        <v>0.64407231628327055</v>
      </c>
      <c r="AP19" s="173">
        <f t="shared" si="20"/>
        <v>0.79038702928243987</v>
      </c>
      <c r="AQ19" s="173">
        <f t="shared" si="20"/>
        <v>0.53182293402991165</v>
      </c>
      <c r="AR19" s="173">
        <f t="shared" si="20"/>
        <v>0.53343846204173739</v>
      </c>
      <c r="AS19" s="173">
        <f t="shared" si="21"/>
        <v>0.60340186318593481</v>
      </c>
      <c r="AT19" s="173">
        <f t="shared" si="21"/>
        <v>0.61378600642378345</v>
      </c>
      <c r="AU19" s="173">
        <f t="shared" si="21"/>
        <v>0.79495280177762662</v>
      </c>
      <c r="AV19" s="173">
        <f t="shared" si="21"/>
        <v>0.56586820571500152</v>
      </c>
      <c r="AW19" s="173">
        <f t="shared" si="21"/>
        <v>0.60921969821175936</v>
      </c>
      <c r="AX19" s="173">
        <f t="shared" si="21"/>
        <v>0.57030907137954079</v>
      </c>
      <c r="AY19" s="173">
        <f t="shared" si="21"/>
        <v>0.69419030554931349</v>
      </c>
      <c r="AZ19" s="173">
        <f t="shared" si="13"/>
        <v>0.68162456505495783</v>
      </c>
      <c r="BA19" s="173">
        <f t="shared" si="14"/>
        <v>0.79085880569873823</v>
      </c>
      <c r="BB19" s="173">
        <f>(AJ19/Q19)*10</f>
        <v>0.80619072179149476</v>
      </c>
      <c r="BC19" s="61">
        <f t="shared" si="15"/>
        <v>1.938641383553983E-2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460709.06999999972</v>
      </c>
      <c r="Q20" s="154">
        <f>IF(Q9="","",SUM(Q7:Q9))</f>
        <v>483801.30999999942</v>
      </c>
      <c r="R20" s="61">
        <f t="shared" si="16"/>
        <v>5.01232589147848E-2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33831.165000000023</v>
      </c>
      <c r="AJ20" s="202">
        <f>IF(AJ9="","",SUM(AJ7:AJ9))</f>
        <v>35407.882000000005</v>
      </c>
      <c r="AK20" s="61">
        <f t="shared" si="17"/>
        <v>4.6605459788333664E-2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0.73432817374313997</v>
      </c>
      <c r="BB20" s="156">
        <f>IF(AJ20="","",(AJ20/Q20)*10)</f>
        <v>0.73186825393259158</v>
      </c>
      <c r="BC20" s="61">
        <f t="shared" si="15"/>
        <v>-3.349891640421843E-3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486639.38000000024</v>
      </c>
      <c r="Q21" s="154">
        <f>IF(Q12="","",SUM(Q10:Q12))</f>
        <v>461811.66999999993</v>
      </c>
      <c r="R21" s="52">
        <f t="shared" si="16"/>
        <v>-5.1018703007554178E-2</v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38245.06700000001</v>
      </c>
      <c r="AJ21" s="202">
        <f>IF(AJ12="","",SUM(AJ10:AJ12))</f>
        <v>36125.679000000004</v>
      </c>
      <c r="AK21" s="52">
        <f t="shared" si="17"/>
        <v>-5.541598345219282E-2</v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0.78590160541467058</v>
      </c>
      <c r="BB21" s="302">
        <f>IF(AJ21="","",(AJ21/Q21)*10)</f>
        <v>0.78225998489817306</v>
      </c>
      <c r="BC21" s="52">
        <f t="shared" si="15"/>
        <v>-4.633685045822079E-3</v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484398.74999999988</v>
      </c>
      <c r="Q22" s="154">
        <f>IF(Q15="","",SUM(Q13:Q15))</f>
        <v>514386.90000000014</v>
      </c>
      <c r="R22" s="52">
        <f t="shared" si="16"/>
        <v>6.190798386659805E-2</v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39189.25700000002</v>
      </c>
      <c r="AJ22" s="202">
        <f>IF(AJ15="","",SUM(AJ13:AJ15))</f>
        <v>45454.961000000003</v>
      </c>
      <c r="AK22" s="52">
        <f t="shared" si="17"/>
        <v>0.15988320472623352</v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0.80902886310090671</v>
      </c>
      <c r="BB22" s="302">
        <f t="shared" ref="BB22:BB23" si="40">IF(AJ22="","",(AJ22/Q22)*10)</f>
        <v>0.88367260130458203</v>
      </c>
      <c r="BC22" s="52">
        <f t="shared" si="15"/>
        <v>9.2263380959704183E-2</v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511434.06999999948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42316.526999999987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0.82740922989350374</v>
      </c>
      <c r="BB23" s="303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55" t="s">
        <v>2</v>
      </c>
      <c r="B26" s="357" t="s">
        <v>71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2"/>
      <c r="R26" s="360" t="str">
        <f>R4</f>
        <v>D       2025/2024</v>
      </c>
      <c r="T26" s="358" t="s">
        <v>3</v>
      </c>
      <c r="U26" s="350" t="s">
        <v>71</v>
      </c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2"/>
      <c r="AK26" s="360" t="str">
        <f>R26</f>
        <v>D       2025/2024</v>
      </c>
      <c r="AM26" s="350" t="s">
        <v>71</v>
      </c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351"/>
      <c r="BB26" s="352"/>
      <c r="BC26" s="360" t="str">
        <f>AK26</f>
        <v>D       2025/2024</v>
      </c>
      <c r="BE26" s="105"/>
      <c r="BF26" s="105"/>
    </row>
    <row r="27" spans="1:58" ht="20.100000000000001" customHeight="1" thickBot="1" x14ac:dyDescent="0.3">
      <c r="A27" s="356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61"/>
      <c r="T27" s="359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61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61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144226.96999999994</v>
      </c>
      <c r="Q29" s="112">
        <v>156286.95999999988</v>
      </c>
      <c r="R29" s="61">
        <f>IF(Q29="","",(Q29-P29)/P29)</f>
        <v>8.3618133279787663E-2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9776.6340000000037</v>
      </c>
      <c r="AJ29" s="112">
        <v>11769.335000000006</v>
      </c>
      <c r="AK29" s="61">
        <f>IF(AJ29="","",(AJ29-AI29)/AI29)</f>
        <v>0.20382280854535437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0.67786447985421927</v>
      </c>
      <c r="BB29" s="156">
        <f>(AJ29/Q29)*10</f>
        <v>0.75305930833896928</v>
      </c>
      <c r="BC29" s="61">
        <f t="shared" ref="BC29:BC45" si="63">IF(BB29="","",(BB29-BA29)/BA29)</f>
        <v>0.11092899940843827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163816.97999999992</v>
      </c>
      <c r="Q30" s="119">
        <v>176976.29999999978</v>
      </c>
      <c r="R30" s="52">
        <f t="shared" ref="R30:R45" si="64">IF(Q30="","",(Q30-P30)/P30)</f>
        <v>8.0329401750660209E-2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11404.307000000008</v>
      </c>
      <c r="AJ30" s="119">
        <v>11650.797999999995</v>
      </c>
      <c r="AK30" s="52">
        <f t="shared" ref="AK30:AK45" si="65">IF(AJ30="","",(AJ30-AI30)/AI30)</f>
        <v>2.1613851679018029E-2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0.69616147239437653</v>
      </c>
      <c r="BB30" s="157">
        <f>IF(AJ30="","",(AJ30/Q30)*10)</f>
        <v>0.65832532378629283</v>
      </c>
      <c r="BC30" s="52">
        <f t="shared" si="63"/>
        <v>-5.434967332787051E-2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152254.7900000001</v>
      </c>
      <c r="Q31" s="119">
        <v>150190.68999999992</v>
      </c>
      <c r="R31" s="52">
        <f t="shared" si="64"/>
        <v>-1.3556880542150294E-2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12012.421000000015</v>
      </c>
      <c r="AJ31" s="119">
        <v>11332.131000000005</v>
      </c>
      <c r="AK31" s="52">
        <f t="shared" si="65"/>
        <v>-5.6632214272211163E-2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0.78896834707137997</v>
      </c>
      <c r="BB31" s="157">
        <f t="shared" ref="BB31:BB40" si="66">IF(AJ31="","",(AJ31/Q31)*10)</f>
        <v>0.75451620869442781</v>
      </c>
      <c r="BC31" s="52">
        <f t="shared" si="63"/>
        <v>-4.3667326458453198E-2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162872.00000000006</v>
      </c>
      <c r="Q32" s="119">
        <v>162635.3899999999</v>
      </c>
      <c r="R32" s="52">
        <f t="shared" si="64"/>
        <v>-1.4527358907618288E-3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12183.119000000002</v>
      </c>
      <c r="AJ32" s="119">
        <v>11911.394</v>
      </c>
      <c r="AK32" s="52">
        <f t="shared" si="65"/>
        <v>-2.2303401944937264E-2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0.74801801414607783</v>
      </c>
      <c r="BB32" s="157">
        <f t="shared" si="66"/>
        <v>0.73239864951902589</v>
      </c>
      <c r="BC32" s="52">
        <f t="shared" si="63"/>
        <v>-2.0881000633230316E-2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19">
        <v>163431.92999999996</v>
      </c>
      <c r="R33" s="52">
        <f t="shared" si="64"/>
        <v>-9.7577967549930446E-3</v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12209.923999999999</v>
      </c>
      <c r="AJ33" s="119">
        <v>12706.673000000006</v>
      </c>
      <c r="AK33" s="52">
        <f t="shared" si="65"/>
        <v>4.0684037017757614E-2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0.7398053760494715</v>
      </c>
      <c r="BB33" s="157">
        <f t="shared" si="66"/>
        <v>0.77749023706689446</v>
      </c>
      <c r="BC33" s="52">
        <f t="shared" si="63"/>
        <v>5.093888506009308E-2</v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19">
        <v>134908.06000000003</v>
      </c>
      <c r="R34" s="52">
        <f t="shared" si="64"/>
        <v>-0.148493700239721</v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13387.991000000004</v>
      </c>
      <c r="AJ34" s="119">
        <v>10733.082999999999</v>
      </c>
      <c r="AK34" s="52">
        <f t="shared" si="65"/>
        <v>-0.19830518260730862</v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0.84501687131472492</v>
      </c>
      <c r="BB34" s="157">
        <f t="shared" si="66"/>
        <v>0.79558500804177279</v>
      </c>
      <c r="BC34" s="52">
        <f t="shared" si="63"/>
        <v>-5.849807850113483E-2</v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19">
        <v>239148.15000000002</v>
      </c>
      <c r="R35" s="52">
        <f t="shared" si="64"/>
        <v>0.469006517611261</v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13179.037000000008</v>
      </c>
      <c r="AJ35" s="119">
        <v>20227.614999999998</v>
      </c>
      <c r="AK35" s="52">
        <f t="shared" si="65"/>
        <v>0.53483255263643215</v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0.80954384338076502</v>
      </c>
      <c r="BB35" s="157">
        <f t="shared" si="66"/>
        <v>0.84581942197754811</v>
      </c>
      <c r="BC35" s="52">
        <f t="shared" si="63"/>
        <v>4.4809899912636425E-2</v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19">
        <v>134393.77000000002</v>
      </c>
      <c r="R36" s="52">
        <f t="shared" si="64"/>
        <v>-0.16304731162880765</v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12223.618</v>
      </c>
      <c r="AJ36" s="119">
        <v>12174.635000000004</v>
      </c>
      <c r="AK36" s="52">
        <f t="shared" si="65"/>
        <v>-4.0072423729207293E-3</v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0.76123989577214002</v>
      </c>
      <c r="BB36" s="157">
        <f t="shared" si="66"/>
        <v>0.90589281035869473</v>
      </c>
      <c r="BC36" s="52">
        <f t="shared" si="63"/>
        <v>0.19002277125771308</v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19">
        <v>140489.53000000006</v>
      </c>
      <c r="R37" s="52">
        <f t="shared" si="64"/>
        <v>-0.12357688378730255</v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13223.329000000003</v>
      </c>
      <c r="AJ37" s="119">
        <v>12458.588999999994</v>
      </c>
      <c r="AK37" s="52">
        <f t="shared" si="65"/>
        <v>-5.783263805959972E-2</v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0.82491778632085466</v>
      </c>
      <c r="BB37" s="157">
        <f t="shared" si="66"/>
        <v>0.88679839700509988</v>
      </c>
      <c r="BC37" s="52">
        <f t="shared" si="63"/>
        <v>7.5014276222887186E-2</v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19">
        <v>170034.14</v>
      </c>
      <c r="R38" s="52">
        <f t="shared" si="64"/>
        <v>0.16710861457977905</v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11867.11</v>
      </c>
      <c r="AJ38" s="119">
        <v>14452.931000000006</v>
      </c>
      <c r="AK38" s="52">
        <f t="shared" si="65"/>
        <v>0.21789812346898321</v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0.81455443660701554</v>
      </c>
      <c r="BB38" s="157">
        <f t="shared" si="66"/>
        <v>0.85000171142101255</v>
      </c>
      <c r="BC38" s="52">
        <f t="shared" si="63"/>
        <v>4.3517379834858927E-2</v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19">
        <v>207157.70999999973</v>
      </c>
      <c r="R39" s="52">
        <f t="shared" si="64"/>
        <v>0.10662298958285152</v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15289.810999999994</v>
      </c>
      <c r="AJ39" s="119">
        <v>16346.22999999999</v>
      </c>
      <c r="AK39" s="52">
        <f t="shared" si="65"/>
        <v>6.9093005793204154E-2</v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0.68927659143619535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0.81677174163475663</v>
      </c>
      <c r="BB39" s="157">
        <f t="shared" si="66"/>
        <v>0.78907176566105175</v>
      </c>
      <c r="BC39" s="52">
        <f t="shared" si="63"/>
        <v>-3.3913974445619027E-2</v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13490.310000000005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0.75805127197125244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jan-nov</v>
      </c>
      <c r="B41" s="167">
        <f>SUM(B29:B39)</f>
        <v>1660699.15</v>
      </c>
      <c r="C41" s="168">
        <f t="shared" ref="C41:Q41" si="70">SUM(C29:C39)</f>
        <v>1417049.3199999998</v>
      </c>
      <c r="D41" s="168">
        <f t="shared" si="70"/>
        <v>1207246.9499999997</v>
      </c>
      <c r="E41" s="168">
        <f t="shared" si="70"/>
        <v>1366331.5399999996</v>
      </c>
      <c r="F41" s="168">
        <f t="shared" si="70"/>
        <v>2094317.3900000001</v>
      </c>
      <c r="G41" s="168">
        <f t="shared" si="70"/>
        <v>2008932.44</v>
      </c>
      <c r="H41" s="168">
        <f t="shared" si="70"/>
        <v>1632520.9699999995</v>
      </c>
      <c r="I41" s="168">
        <f t="shared" si="70"/>
        <v>1992874.2699999996</v>
      </c>
      <c r="J41" s="168">
        <f t="shared" si="70"/>
        <v>1773625.8100000003</v>
      </c>
      <c r="K41" s="168">
        <f t="shared" si="70"/>
        <v>2702116.02</v>
      </c>
      <c r="L41" s="168">
        <f t="shared" si="70"/>
        <v>2493972.9499999997</v>
      </c>
      <c r="M41" s="168">
        <f t="shared" si="70"/>
        <v>2723879.0100000007</v>
      </c>
      <c r="N41" s="168">
        <f t="shared" si="70"/>
        <v>2671844.629999999</v>
      </c>
      <c r="O41" s="168">
        <f t="shared" si="70"/>
        <v>2698645.8300000005</v>
      </c>
      <c r="P41" s="168">
        <f t="shared" si="70"/>
        <v>1763203.8700000006</v>
      </c>
      <c r="Q41" s="169">
        <f t="shared" si="70"/>
        <v>1835652.6299999992</v>
      </c>
      <c r="R41" s="61">
        <f t="shared" si="64"/>
        <v>4.1089270068354937E-2</v>
      </c>
      <c r="T41" s="109"/>
      <c r="U41" s="167">
        <f>SUM(U29:U39)</f>
        <v>80016.294999999998</v>
      </c>
      <c r="V41" s="168">
        <f t="shared" ref="V41:AJ41" si="71">SUM(V29:V39)</f>
        <v>70014.482000000004</v>
      </c>
      <c r="W41" s="168">
        <f t="shared" si="71"/>
        <v>76948.230999999985</v>
      </c>
      <c r="X41" s="168">
        <f t="shared" si="71"/>
        <v>107288.80499999999</v>
      </c>
      <c r="Y41" s="168">
        <f t="shared" si="71"/>
        <v>110561.151</v>
      </c>
      <c r="Z41" s="168">
        <f t="shared" si="71"/>
        <v>106225.90900000001</v>
      </c>
      <c r="AA41" s="168">
        <f t="shared" si="71"/>
        <v>97590.193999999989</v>
      </c>
      <c r="AB41" s="168">
        <f t="shared" si="71"/>
        <v>121455.86000000003</v>
      </c>
      <c r="AC41" s="168">
        <f t="shared" si="71"/>
        <v>139903.65000000002</v>
      </c>
      <c r="AD41" s="168">
        <f t="shared" si="71"/>
        <v>151640.37700000001</v>
      </c>
      <c r="AE41" s="168">
        <f t="shared" si="71"/>
        <v>150214.962</v>
      </c>
      <c r="AF41" s="168">
        <f t="shared" si="71"/>
        <v>153145.32399999999</v>
      </c>
      <c r="AG41" s="168">
        <f t="shared" si="71"/>
        <v>183034.47100000002</v>
      </c>
      <c r="AH41" s="168">
        <f t="shared" si="71"/>
        <v>181614.63800000001</v>
      </c>
      <c r="AI41" s="168">
        <f t="shared" si="71"/>
        <v>136757.30100000004</v>
      </c>
      <c r="AJ41" s="169">
        <f t="shared" si="71"/>
        <v>145763.41400000002</v>
      </c>
      <c r="AK41" s="61">
        <f t="shared" si="65"/>
        <v>6.5854714403876552E-2</v>
      </c>
      <c r="AM41" s="172">
        <f t="shared" si="67"/>
        <v>0.48182294186156482</v>
      </c>
      <c r="AN41" s="173">
        <f t="shared" si="67"/>
        <v>0.49408641613123255</v>
      </c>
      <c r="AO41" s="173">
        <f t="shared" si="68"/>
        <v>0.63738600457843364</v>
      </c>
      <c r="AP41" s="173">
        <f t="shared" si="68"/>
        <v>0.78523258710693322</v>
      </c>
      <c r="AQ41" s="173">
        <f t="shared" si="68"/>
        <v>0.52791019894076319</v>
      </c>
      <c r="AR41" s="173">
        <f t="shared" si="68"/>
        <v>0.52876795100187646</v>
      </c>
      <c r="AS41" s="173">
        <f t="shared" si="68"/>
        <v>0.59778830283570583</v>
      </c>
      <c r="AT41" s="173">
        <f t="shared" si="68"/>
        <v>0.6094506905345316</v>
      </c>
      <c r="AU41" s="173">
        <f t="shared" si="68"/>
        <v>0.78880025996013226</v>
      </c>
      <c r="AV41" s="173">
        <f t="shared" si="68"/>
        <v>0.56119121413594963</v>
      </c>
      <c r="AW41" s="173">
        <f t="shared" si="68"/>
        <v>0.60231191360756342</v>
      </c>
      <c r="AX41" s="173">
        <f t="shared" si="68"/>
        <v>0.56223247595714598</v>
      </c>
      <c r="AY41" s="173">
        <f t="shared" si="68"/>
        <v>0.68504908161519884</v>
      </c>
      <c r="AZ41" s="173">
        <f t="shared" si="68"/>
        <v>0.6729843389638126</v>
      </c>
      <c r="BA41" s="173">
        <f t="shared" si="69"/>
        <v>0.7756181989323786</v>
      </c>
      <c r="BB41" s="173">
        <f>IF(AJ41="","",(AJ41/Q41)*10)</f>
        <v>0.79406861416912022</v>
      </c>
      <c r="BC41" s="61">
        <f t="shared" si="63"/>
        <v>2.3788012274774128E-2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460298.73999999993</v>
      </c>
      <c r="Q42" s="119">
        <f>IF(Q31="","",SUM(Q29:Q31))</f>
        <v>483453.9499999996</v>
      </c>
      <c r="R42" s="61">
        <f t="shared" si="64"/>
        <v>5.0304743393387683E-2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33193.36200000003</v>
      </c>
      <c r="AJ42" s="119">
        <f>IF(AJ31="","",SUM(AJ29:AJ31))</f>
        <v>34752.26400000001</v>
      </c>
      <c r="AK42" s="61">
        <f t="shared" si="65"/>
        <v>4.6964269542807344E-2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0.72112650145425206</v>
      </c>
      <c r="BB42" s="156">
        <f>IF(AJ42="","",(AJ42/Q42)*10)</f>
        <v>0.71883297261300771</v>
      </c>
      <c r="BC42" s="61">
        <f t="shared" si="63"/>
        <v>-3.1804805906025095E-3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486348.98000000051</v>
      </c>
      <c r="Q43" s="119">
        <f>IF(Q34="","",SUM(Q32:Q34))</f>
        <v>460975.37999999989</v>
      </c>
      <c r="R43" s="52">
        <f t="shared" si="64"/>
        <v>-5.2171590860539262E-2</v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37781.034000000007</v>
      </c>
      <c r="AJ43" s="119">
        <f>IF(AJ34="","",SUM(AJ32:AJ34))</f>
        <v>35351.150000000009</v>
      </c>
      <c r="AK43" s="52">
        <f t="shared" si="65"/>
        <v>-6.4314915256157304E-2</v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0.77682971597884232</v>
      </c>
      <c r="BB43" s="302">
        <f t="shared" ref="BB43:BB45" si="81">IF(AJ43="","",(AJ43/Q43)*10)</f>
        <v>0.76687718116312453</v>
      </c>
      <c r="BC43" s="52">
        <f t="shared" si="63"/>
        <v>-1.2811732881738589E-2</v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483669.69999999995</v>
      </c>
      <c r="Q44" s="119">
        <f>IF(Q37="","",SUM(Q35:Q37))</f>
        <v>514031.45000000007</v>
      </c>
      <c r="R44" s="52">
        <f t="shared" si="64"/>
        <v>6.2773727607911181E-2</v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38625.984000000011</v>
      </c>
      <c r="AJ44" s="119">
        <f>IF(AJ37="","",SUM(AJ35:AJ37))</f>
        <v>44860.838999999993</v>
      </c>
      <c r="AK44" s="52">
        <f t="shared" si="65"/>
        <v>0.16141608198253227</v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0.79860251737911248</v>
      </c>
      <c r="BB44" s="302">
        <f t="shared" si="81"/>
        <v>0.87272556961252046</v>
      </c>
      <c r="BC44" s="52">
        <f t="shared" si="63"/>
        <v>9.2815951140084244E-2</v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510846.83999999985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49159.677999999985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40647.231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0.79568332066025915</v>
      </c>
      <c r="BB45" s="303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55" t="s">
        <v>15</v>
      </c>
      <c r="B48" s="357" t="s">
        <v>71</v>
      </c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2"/>
      <c r="R48" s="360" t="str">
        <f>R26</f>
        <v>D       2025/2024</v>
      </c>
      <c r="T48" s="358" t="s">
        <v>3</v>
      </c>
      <c r="U48" s="350" t="s">
        <v>71</v>
      </c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2"/>
      <c r="AK48" s="360" t="str">
        <f>R48</f>
        <v>D       2025/2024</v>
      </c>
      <c r="AM48" s="350" t="s">
        <v>71</v>
      </c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2"/>
      <c r="BC48" s="360" t="str">
        <f>AK48</f>
        <v>D       2025/2024</v>
      </c>
      <c r="BE48" s="105"/>
      <c r="BF48" s="105"/>
    </row>
    <row r="49" spans="1:58" ht="20.100000000000001" customHeight="1" thickBot="1" x14ac:dyDescent="0.3">
      <c r="A49" s="356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61"/>
      <c r="T49" s="359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61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61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257.7999999999999</v>
      </c>
      <c r="AJ51" s="112">
        <v>323.69399999999996</v>
      </c>
      <c r="AK51" s="61">
        <f>IF(AJ51="","",(AJ51-AI51)/AI51)</f>
        <v>0.25560124127230444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12.639113595136532</v>
      </c>
      <c r="BB51" s="156">
        <f>(AJ51/Q51)*10</f>
        <v>29.710325837540147</v>
      </c>
      <c r="BC51" s="61">
        <f t="shared" ref="BC51:BC67" si="107">IF(BB51="","",(BB51-BA51)/BA51)</f>
        <v>1.3506653068592194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2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2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2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613.91999999999996</v>
      </c>
      <c r="R55" s="52">
        <f t="shared" si="108"/>
        <v>7.9793769197016253</v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376.38900000000007</v>
      </c>
      <c r="AK55" s="52">
        <f t="shared" si="109"/>
        <v>1.5602603869071923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2">
        <f t="shared" si="110"/>
        <v>6.130912822517594</v>
      </c>
      <c r="BC55" s="52">
        <f t="shared" si="107"/>
        <v>-0.71487326906951276</v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>
        <v>67.090000000000032</v>
      </c>
      <c r="R56" s="52">
        <f t="shared" si="108"/>
        <v>-0.67103069530253989</v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>
        <v>154.39200000000002</v>
      </c>
      <c r="AK56" s="52">
        <f t="shared" si="109"/>
        <v>-0.358517533654645</v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2">
        <f t="shared" si="110"/>
        <v>23.012669548367857</v>
      </c>
      <c r="BC56" s="52">
        <f t="shared" si="107"/>
        <v>0.94997666099972677</v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>
        <v>94.610000000000042</v>
      </c>
      <c r="R57" s="52">
        <f t="shared" si="108"/>
        <v>-0.32575541619156206</v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>
        <v>177.92799999999997</v>
      </c>
      <c r="AK57" s="52">
        <f t="shared" si="109"/>
        <v>2.5016339501026399E-3</v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2">
        <f t="shared" si="110"/>
        <v>18.806468660818084</v>
      </c>
      <c r="BC57" s="52">
        <f t="shared" si="107"/>
        <v>0.4868515936568904</v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>
        <v>218.68000000000004</v>
      </c>
      <c r="R58" s="52">
        <f t="shared" si="108"/>
        <v>-0.26801673640167295</v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>
        <v>193.50400000000008</v>
      </c>
      <c r="AK58" s="52">
        <f t="shared" si="109"/>
        <v>-0.15769312804976188</v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2">
        <f t="shared" si="110"/>
        <v>8.8487287360526814</v>
      </c>
      <c r="BC58" s="52">
        <f t="shared" si="107"/>
        <v>0.15071875798030632</v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>
        <v>42.160000000000011</v>
      </c>
      <c r="R59" s="52">
        <f t="shared" si="108"/>
        <v>-0.85461066280433107</v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>
        <v>222.68999999999988</v>
      </c>
      <c r="AK59" s="52">
        <f t="shared" si="109"/>
        <v>0.42696946007253644</v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2">
        <f t="shared" si="110"/>
        <v>52.820208728652709</v>
      </c>
      <c r="BC59" s="52">
        <f t="shared" si="107"/>
        <v>8.8148150861440602</v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>
        <v>152.54000000000013</v>
      </c>
      <c r="R60" s="52">
        <f t="shared" si="108"/>
        <v>-0.30964880521361277</v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>
        <v>156.06899999999999</v>
      </c>
      <c r="AK60" s="52">
        <f t="shared" si="109"/>
        <v>4.9161042243674125E-2</v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2">
        <f t="shared" si="110"/>
        <v>10.231349154320169</v>
      </c>
      <c r="BC60" s="52">
        <f t="shared" si="107"/>
        <v>0.5197497305242037</v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>
        <v>53.11</v>
      </c>
      <c r="R61" s="52">
        <f t="shared" si="108"/>
        <v>-0.75117128935532229</v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>
        <v>185.52</v>
      </c>
      <c r="AK61" s="52">
        <f t="shared" si="109"/>
        <v>-0.81825929790016605</v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2">
        <f t="shared" si="110"/>
        <v>34.931274712860102</v>
      </c>
      <c r="BC61" s="52">
        <f t="shared" si="107"/>
        <v>-0.26961522394674109</v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2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jan-nov</v>
      </c>
      <c r="B63" s="167">
        <f>SUM(B51:B61)</f>
        <v>2650.32</v>
      </c>
      <c r="C63" s="168">
        <f t="shared" ref="C63:Q63" si="116">SUM(C51:C61)</f>
        <v>2449.5100000000002</v>
      </c>
      <c r="D63" s="168">
        <f t="shared" si="116"/>
        <v>2980.0699999999997</v>
      </c>
      <c r="E63" s="168">
        <f t="shared" si="116"/>
        <v>3126.0799999999995</v>
      </c>
      <c r="F63" s="168">
        <f t="shared" si="116"/>
        <v>2514.88</v>
      </c>
      <c r="G63" s="168">
        <f t="shared" si="116"/>
        <v>2811.1000000000004</v>
      </c>
      <c r="H63" s="168">
        <f t="shared" si="116"/>
        <v>2202.62</v>
      </c>
      <c r="I63" s="168">
        <f t="shared" si="116"/>
        <v>1336.9</v>
      </c>
      <c r="J63" s="168">
        <f t="shared" si="116"/>
        <v>1892.3300000000004</v>
      </c>
      <c r="K63" s="168">
        <f t="shared" si="116"/>
        <v>1708.9599999999998</v>
      </c>
      <c r="L63" s="168">
        <f t="shared" si="116"/>
        <v>1754.51</v>
      </c>
      <c r="M63" s="168">
        <f t="shared" si="116"/>
        <v>1957.6599999999996</v>
      </c>
      <c r="N63" s="168">
        <f t="shared" si="116"/>
        <v>2539.3900000000003</v>
      </c>
      <c r="O63" s="168">
        <f t="shared" si="116"/>
        <v>2017.2100000000003</v>
      </c>
      <c r="P63" s="168">
        <f t="shared" si="116"/>
        <v>1864.1799999999998</v>
      </c>
      <c r="Q63" s="169">
        <f t="shared" si="116"/>
        <v>1744.7500000000005</v>
      </c>
      <c r="R63" s="61">
        <f t="shared" si="108"/>
        <v>-6.4065701809910738E-2</v>
      </c>
      <c r="T63" s="109"/>
      <c r="U63" s="167">
        <f>SUM(U51:U61)</f>
        <v>869.0200000000001</v>
      </c>
      <c r="V63" s="168">
        <f t="shared" ref="V63:AJ63" si="117">SUM(V51:V61)</f>
        <v>1123.0360000000001</v>
      </c>
      <c r="W63" s="168">
        <f t="shared" si="117"/>
        <v>999.14100000000008</v>
      </c>
      <c r="X63" s="168">
        <f t="shared" si="117"/>
        <v>951.34899999999993</v>
      </c>
      <c r="Y63" s="168">
        <f t="shared" si="117"/>
        <v>953.19799999999998</v>
      </c>
      <c r="Z63" s="168">
        <f t="shared" si="117"/>
        <v>1088.229</v>
      </c>
      <c r="AA63" s="168">
        <f t="shared" si="117"/>
        <v>1049.3319999999999</v>
      </c>
      <c r="AB63" s="168">
        <f t="shared" si="117"/>
        <v>946.03099999999984</v>
      </c>
      <c r="AC63" s="168">
        <f t="shared" si="117"/>
        <v>1241.6620000000003</v>
      </c>
      <c r="AD63" s="168">
        <f t="shared" si="117"/>
        <v>1360.482</v>
      </c>
      <c r="AE63" s="168">
        <f t="shared" si="117"/>
        <v>1829.6709999999998</v>
      </c>
      <c r="AF63" s="168">
        <f t="shared" si="117"/>
        <v>2311.6140000000009</v>
      </c>
      <c r="AG63" s="168">
        <f t="shared" si="117"/>
        <v>2618.6750000000006</v>
      </c>
      <c r="AH63" s="168">
        <f t="shared" si="117"/>
        <v>2469.1890000000003</v>
      </c>
      <c r="AI63" s="168">
        <f t="shared" si="117"/>
        <v>2834.6599999999994</v>
      </c>
      <c r="AJ63" s="169">
        <f t="shared" si="117"/>
        <v>2365.8580000000002</v>
      </c>
      <c r="AK63" s="61">
        <f t="shared" si="109"/>
        <v>-0.16538209167942516</v>
      </c>
      <c r="AM63" s="172">
        <f t="shared" si="111"/>
        <v>3.2789248090796583</v>
      </c>
      <c r="AN63" s="173">
        <f t="shared" si="111"/>
        <v>4.5847373556343918</v>
      </c>
      <c r="AO63" s="173">
        <f t="shared" si="112"/>
        <v>3.3527433919337475</v>
      </c>
      <c r="AP63" s="173">
        <f t="shared" si="112"/>
        <v>3.04326504759955</v>
      </c>
      <c r="AQ63" s="173">
        <f t="shared" si="112"/>
        <v>3.7902325359460489</v>
      </c>
      <c r="AR63" s="173">
        <f t="shared" si="112"/>
        <v>3.8711856568603036</v>
      </c>
      <c r="AS63" s="173">
        <f t="shared" si="112"/>
        <v>4.7640173974630216</v>
      </c>
      <c r="AT63" s="173">
        <f t="shared" si="112"/>
        <v>7.0763033884359317</v>
      </c>
      <c r="AU63" s="173">
        <f t="shared" si="112"/>
        <v>6.5615511036658516</v>
      </c>
      <c r="AV63" s="173">
        <f t="shared" si="112"/>
        <v>7.9608767905626818</v>
      </c>
      <c r="AW63" s="173">
        <f t="shared" si="112"/>
        <v>10.428387413009899</v>
      </c>
      <c r="AX63" s="173">
        <f t="shared" si="112"/>
        <v>11.80804634103982</v>
      </c>
      <c r="AY63" s="173">
        <f t="shared" si="113"/>
        <v>10.312220651416286</v>
      </c>
      <c r="AZ63" s="173">
        <f t="shared" si="114"/>
        <v>12.24061451212318</v>
      </c>
      <c r="BA63" s="173">
        <f t="shared" si="115"/>
        <v>15.205935049190526</v>
      </c>
      <c r="BB63" s="173">
        <f t="shared" si="110"/>
        <v>13.559868175956439</v>
      </c>
      <c r="BC63" s="61">
        <f t="shared" si="107"/>
        <v>-0.10825160491013106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637.80299999999988</v>
      </c>
      <c r="AJ64" s="154">
        <f>IF(Q64="","",SUM(AJ51:AJ53))</f>
        <v>655.61799999999994</v>
      </c>
      <c r="AK64" s="61">
        <f t="shared" si="109"/>
        <v>2.7931822208424949E-2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15.543659980990901</v>
      </c>
      <c r="BB64" s="156">
        <f>IF(AJ64="","",(AJ64/Q64)*10)</f>
        <v>18.874309074159367</v>
      </c>
      <c r="BC64" s="61">
        <f t="shared" si="107"/>
        <v>0.21427701694721057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>
        <f>IF(Q56="","",SUM(Q54:Q56))</f>
        <v>836.29000000000008</v>
      </c>
      <c r="R65" s="52">
        <f t="shared" si="108"/>
        <v>1.8797865013774107</v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>
        <f>IF(AJ56="","",SUM(AJ54:AJ56))</f>
        <v>774.52900000000011</v>
      </c>
      <c r="AK65" s="52">
        <f t="shared" si="109"/>
        <v>0.66912482517407224</v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>
        <f>IF(AJ65="","",(AJ65/Q65)*10)</f>
        <v>9.2614882397254554</v>
      </c>
      <c r="BC65" s="52">
        <f t="shared" si="107"/>
        <v>-0.42039980242433767</v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>
        <f>IF(Q59="","",SUM(Q57:Q59))</f>
        <v>355.4500000000001</v>
      </c>
      <c r="R66" s="52">
        <f t="shared" si="108"/>
        <v>-0.51244770591866085</v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>
        <f>IF(AJ59="","",SUM(AJ57:AJ59))</f>
        <v>594.12199999999984</v>
      </c>
      <c r="AK66" s="52">
        <f t="shared" si="109"/>
        <v>5.4767404082922383E-2</v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>
        <f>IF(AJ66="","",(AJ66/Q66)*10)</f>
        <v>16.714643409762264</v>
      </c>
      <c r="BC66" s="52">
        <f t="shared" si="107"/>
        <v>1.1633933772588376</v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abSelected="1" zoomScale="106" zoomScaleNormal="106" workbookViewId="0">
      <selection activeCell="M20" sqref="M20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55" t="s">
        <v>3</v>
      </c>
      <c r="B4" s="343"/>
      <c r="C4" s="370" t="s">
        <v>1</v>
      </c>
      <c r="D4" s="371"/>
      <c r="E4" s="368" t="s">
        <v>104</v>
      </c>
      <c r="F4" s="368"/>
      <c r="G4" s="130" t="s">
        <v>0</v>
      </c>
      <c r="I4" s="372">
        <v>1000</v>
      </c>
      <c r="J4" s="368"/>
      <c r="K4" s="366" t="s">
        <v>104</v>
      </c>
      <c r="L4" s="367"/>
      <c r="M4" s="130" t="s">
        <v>0</v>
      </c>
      <c r="O4" s="378" t="s">
        <v>22</v>
      </c>
      <c r="P4" s="368"/>
      <c r="Q4" s="130" t="s">
        <v>0</v>
      </c>
    </row>
    <row r="5" spans="1:20" x14ac:dyDescent="0.25">
      <c r="A5" s="369"/>
      <c r="B5" s="344"/>
      <c r="C5" s="373" t="s">
        <v>214</v>
      </c>
      <c r="D5" s="374"/>
      <c r="E5" s="375" t="str">
        <f>C5</f>
        <v>jan-nov</v>
      </c>
      <c r="F5" s="375"/>
      <c r="G5" s="131" t="s">
        <v>150</v>
      </c>
      <c r="I5" s="376" t="str">
        <f>C5</f>
        <v>jan-nov</v>
      </c>
      <c r="J5" s="375"/>
      <c r="K5" s="377" t="str">
        <f>C5</f>
        <v>jan-nov</v>
      </c>
      <c r="L5" s="365"/>
      <c r="M5" s="131" t="str">
        <f>G5</f>
        <v>2025 /2024</v>
      </c>
      <c r="O5" s="376" t="str">
        <f>C5</f>
        <v>jan-nov</v>
      </c>
      <c r="P5" s="374"/>
      <c r="Q5" s="131" t="str">
        <f>G5</f>
        <v>2025 /2024</v>
      </c>
    </row>
    <row r="6" spans="1:20" ht="19.5" customHeight="1" x14ac:dyDescent="0.25">
      <c r="A6" s="369"/>
      <c r="B6" s="344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1441953.8900000006</v>
      </c>
      <c r="D7" s="210">
        <f>D8+D9</f>
        <v>1476743.0900000031</v>
      </c>
      <c r="E7" s="216">
        <f t="shared" ref="E7" si="0">C7/$C$20</f>
        <v>0.45725305720386311</v>
      </c>
      <c r="F7" s="217">
        <f t="shared" ref="F7" si="1">D7/$D$20</f>
        <v>0.4633299464934949</v>
      </c>
      <c r="G7" s="53">
        <f>(D7-C7)/C7</f>
        <v>2.412643028412129E-2</v>
      </c>
      <c r="I7" s="224">
        <f>I8+I9</f>
        <v>435786.43499999982</v>
      </c>
      <c r="J7" s="225">
        <f>J8+J9</f>
        <v>433338.74900000013</v>
      </c>
      <c r="K7" s="229">
        <f t="shared" ref="K7" si="2">I7/$I$20</f>
        <v>0.48601213805922761</v>
      </c>
      <c r="L7" s="230">
        <f t="shared" ref="L7" si="3">J7/$J$20</f>
        <v>0.48835835144620554</v>
      </c>
      <c r="M7" s="53">
        <f>(J7-I7)/I7</f>
        <v>-5.616709937287738E-3</v>
      </c>
      <c r="O7" s="63">
        <f t="shared" ref="O7" si="4">(I7/C7)*10</f>
        <v>3.0221939690457065</v>
      </c>
      <c r="P7" s="237">
        <f t="shared" ref="P7" si="5">(J7/D7)*10</f>
        <v>2.9344220530600165</v>
      </c>
      <c r="Q7" s="53">
        <f>(P7-O7)/O7</f>
        <v>-2.9042449586187558E-2</v>
      </c>
    </row>
    <row r="8" spans="1:20" ht="20.100000000000001" customHeight="1" x14ac:dyDescent="0.25">
      <c r="A8" s="8" t="s">
        <v>4</v>
      </c>
      <c r="C8" s="19">
        <v>723335.66000000073</v>
      </c>
      <c r="D8" s="140">
        <v>756754.48000000219</v>
      </c>
      <c r="E8" s="214">
        <f t="shared" ref="E8:E19" si="6">C8/$C$20</f>
        <v>0.22937449263344634</v>
      </c>
      <c r="F8" s="215">
        <f t="shared" ref="F8:F19" si="7">D8/$D$20</f>
        <v>0.23743264153490154</v>
      </c>
      <c r="G8" s="52">
        <f>(D8-C8)/C8</f>
        <v>4.6200985030934914E-2</v>
      </c>
      <c r="I8" s="19">
        <v>251337.94200000027</v>
      </c>
      <c r="J8" s="140">
        <v>253219.44199999998</v>
      </c>
      <c r="K8" s="227">
        <f t="shared" ref="K8:K19" si="8">I8/$I$20</f>
        <v>0.28030539905820229</v>
      </c>
      <c r="L8" s="228">
        <f t="shared" ref="L8:L19" si="9">J8/$J$20</f>
        <v>0.28536988564862453</v>
      </c>
      <c r="M8" s="52">
        <f>(J8-I8)/I8</f>
        <v>7.4859370019020322E-3</v>
      </c>
      <c r="O8" s="27">
        <f t="shared" ref="O8:O20" si="10">(I8/C8)*10</f>
        <v>3.4747069154588623</v>
      </c>
      <c r="P8" s="143">
        <f t="shared" ref="P8:P20" si="11">(J8/D8)*10</f>
        <v>3.3461241220534199</v>
      </c>
      <c r="Q8" s="52">
        <f>(P8-O8)/O8</f>
        <v>-3.7005363771367768E-2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718618.23</v>
      </c>
      <c r="D9" s="140">
        <v>719988.61000000092</v>
      </c>
      <c r="E9" s="214">
        <f t="shared" si="6"/>
        <v>0.22787856457041683</v>
      </c>
      <c r="F9" s="215">
        <f t="shared" si="7"/>
        <v>0.22589730495859336</v>
      </c>
      <c r="G9" s="52">
        <f>(D9-C9)/C9</f>
        <v>1.9069652602619557E-3</v>
      </c>
      <c r="I9" s="19">
        <v>184448.49299999955</v>
      </c>
      <c r="J9" s="140">
        <v>180119.30700000015</v>
      </c>
      <c r="K9" s="227">
        <f t="shared" si="8"/>
        <v>0.20570673900102535</v>
      </c>
      <c r="L9" s="228">
        <f t="shared" si="9"/>
        <v>0.20298846579758101</v>
      </c>
      <c r="M9" s="52">
        <f>(J9-I9)/I9</f>
        <v>-2.3470975173537554E-2</v>
      </c>
      <c r="O9" s="27">
        <f t="shared" si="10"/>
        <v>2.5667104632177167</v>
      </c>
      <c r="P9" s="143">
        <f t="shared" si="11"/>
        <v>2.5016966171173167</v>
      </c>
      <c r="Q9" s="52">
        <f t="shared" ref="Q9:Q20" si="12">(P9-O9)/O9</f>
        <v>-2.5329637694660876E-2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1127372.3200000008</v>
      </c>
      <c r="D10" s="210">
        <f>D11+D12</f>
        <v>1113284.3900000001</v>
      </c>
      <c r="E10" s="216">
        <f t="shared" si="6"/>
        <v>0.35749717345470183</v>
      </c>
      <c r="F10" s="217">
        <f t="shared" si="7"/>
        <v>0.34929433585549541</v>
      </c>
      <c r="G10" s="53">
        <f>(D10-C10)/C10</f>
        <v>-1.249625323424707E-2</v>
      </c>
      <c r="I10" s="224">
        <f>I11+I12</f>
        <v>145324.33399999997</v>
      </c>
      <c r="J10" s="225">
        <f>J11+J12</f>
        <v>142652.27199999991</v>
      </c>
      <c r="K10" s="229">
        <f t="shared" si="8"/>
        <v>0.16207340248985336</v>
      </c>
      <c r="L10" s="230">
        <f t="shared" si="9"/>
        <v>0.1607643640102345</v>
      </c>
      <c r="M10" s="53">
        <f>(J10-I10)/I10</f>
        <v>-1.8386886259530794E-2</v>
      </c>
      <c r="O10" s="63">
        <f t="shared" si="10"/>
        <v>1.2890535932264142</v>
      </c>
      <c r="P10" s="237">
        <f t="shared" si="11"/>
        <v>1.2813641624850223</v>
      </c>
      <c r="Q10" s="53">
        <f t="shared" si="12"/>
        <v>-5.9651753672598038E-3</v>
      </c>
      <c r="T10" s="2"/>
    </row>
    <row r="11" spans="1:20" ht="20.100000000000001" customHeight="1" x14ac:dyDescent="0.25">
      <c r="A11" s="8"/>
      <c r="B11" t="s">
        <v>6</v>
      </c>
      <c r="C11" s="19">
        <v>1104534.0700000008</v>
      </c>
      <c r="D11" s="140">
        <v>1092652.6500000001</v>
      </c>
      <c r="E11" s="214">
        <f t="shared" si="6"/>
        <v>0.35025501425245009</v>
      </c>
      <c r="F11" s="215">
        <f t="shared" si="7"/>
        <v>0.3428211022544716</v>
      </c>
      <c r="G11" s="52">
        <f t="shared" ref="G11:G19" si="13">(D11-C11)/C11</f>
        <v>-1.0756952024124177E-2</v>
      </c>
      <c r="I11" s="19">
        <v>139838.13699999999</v>
      </c>
      <c r="J11" s="140">
        <v>137708.87199999992</v>
      </c>
      <c r="K11" s="227">
        <f t="shared" si="8"/>
        <v>0.15595490471287665</v>
      </c>
      <c r="L11" s="228">
        <f t="shared" si="9"/>
        <v>0.15519331669422545</v>
      </c>
      <c r="M11" s="52">
        <f t="shared" ref="M11:M19" si="14">(J11-I11)/I11</f>
        <v>-1.522664021189064E-2</v>
      </c>
      <c r="O11" s="27">
        <f t="shared" si="10"/>
        <v>1.2660373346383049</v>
      </c>
      <c r="P11" s="143">
        <f t="shared" si="11"/>
        <v>1.260317009252665</v>
      </c>
      <c r="Q11" s="52">
        <f t="shared" si="12"/>
        <v>-4.5182912297560152E-3</v>
      </c>
    </row>
    <row r="12" spans="1:20" ht="20.100000000000001" customHeight="1" x14ac:dyDescent="0.25">
      <c r="A12" s="8"/>
      <c r="B12" t="s">
        <v>39</v>
      </c>
      <c r="C12" s="19">
        <v>22838.250000000022</v>
      </c>
      <c r="D12" s="140">
        <v>20631.74000000002</v>
      </c>
      <c r="E12" s="218">
        <f t="shared" si="6"/>
        <v>7.2421592022516978E-3</v>
      </c>
      <c r="F12" s="219">
        <f t="shared" si="7"/>
        <v>6.4732336010237821E-3</v>
      </c>
      <c r="G12" s="52">
        <f t="shared" si="13"/>
        <v>-9.6614670563637747E-2</v>
      </c>
      <c r="I12" s="19">
        <v>5486.1969999999974</v>
      </c>
      <c r="J12" s="140">
        <v>4943.3999999999987</v>
      </c>
      <c r="K12" s="231">
        <f t="shared" si="8"/>
        <v>6.1184977769767439E-3</v>
      </c>
      <c r="L12" s="232">
        <f t="shared" si="9"/>
        <v>5.571047316009054E-3</v>
      </c>
      <c r="M12" s="52">
        <f t="shared" si="14"/>
        <v>-9.8938663704566013E-2</v>
      </c>
      <c r="O12" s="27">
        <f t="shared" si="10"/>
        <v>2.402196753253858</v>
      </c>
      <c r="P12" s="143">
        <f t="shared" si="11"/>
        <v>2.3960170106835359</v>
      </c>
      <c r="Q12" s="52">
        <f t="shared" si="12"/>
        <v>-2.5725380579052826E-3</v>
      </c>
    </row>
    <row r="13" spans="1:20" ht="20.100000000000001" customHeight="1" x14ac:dyDescent="0.25">
      <c r="A13" s="23" t="s">
        <v>128</v>
      </c>
      <c r="B13" s="15"/>
      <c r="C13" s="78">
        <f>SUM(C14:C16)</f>
        <v>527568.92000000039</v>
      </c>
      <c r="D13" s="210">
        <f>SUM(D14:D16)</f>
        <v>514866.71000000049</v>
      </c>
      <c r="E13" s="216">
        <f t="shared" si="6"/>
        <v>0.16729557250664956</v>
      </c>
      <c r="F13" s="217">
        <f t="shared" si="7"/>
        <v>0.16154005853217263</v>
      </c>
      <c r="G13" s="53">
        <f t="shared" si="13"/>
        <v>-2.4076873216867845E-2</v>
      </c>
      <c r="I13" s="224">
        <f>SUM(I14:I16)</f>
        <v>295422.81100000039</v>
      </c>
      <c r="J13" s="225">
        <f>SUM(J14:J16)</f>
        <v>288089.08800000011</v>
      </c>
      <c r="K13" s="229">
        <f t="shared" si="8"/>
        <v>0.32947118238220829</v>
      </c>
      <c r="L13" s="230">
        <f t="shared" si="9"/>
        <v>0.32466681645707351</v>
      </c>
      <c r="M13" s="53">
        <f t="shared" si="14"/>
        <v>-2.4824498064911715E-2</v>
      </c>
      <c r="O13" s="63">
        <f t="shared" si="10"/>
        <v>5.5997008125497647</v>
      </c>
      <c r="P13" s="237">
        <f t="shared" si="11"/>
        <v>5.5954110530859502</v>
      </c>
      <c r="Q13" s="53">
        <f t="shared" si="12"/>
        <v>-7.6606940395824367E-4</v>
      </c>
    </row>
    <row r="14" spans="1:20" ht="20.100000000000001" customHeight="1" x14ac:dyDescent="0.25">
      <c r="A14" s="8"/>
      <c r="B14" s="3" t="s">
        <v>7</v>
      </c>
      <c r="C14" s="31">
        <v>492763.32000000041</v>
      </c>
      <c r="D14" s="141">
        <v>489219.98000000045</v>
      </c>
      <c r="E14" s="214">
        <f t="shared" si="6"/>
        <v>0.15625848795201461</v>
      </c>
      <c r="F14" s="215">
        <f t="shared" si="7"/>
        <v>0.15349336569907251</v>
      </c>
      <c r="G14" s="52">
        <f t="shared" si="13"/>
        <v>-7.190754376766445E-3</v>
      </c>
      <c r="I14" s="31">
        <v>277480.4680000004</v>
      </c>
      <c r="J14" s="141">
        <v>272465.37800000008</v>
      </c>
      <c r="K14" s="227">
        <f t="shared" si="8"/>
        <v>0.30946093015115383</v>
      </c>
      <c r="L14" s="228">
        <f t="shared" si="9"/>
        <v>0.30705941514186458</v>
      </c>
      <c r="M14" s="52">
        <f t="shared" si="14"/>
        <v>-1.807366852214012E-2</v>
      </c>
      <c r="O14" s="27">
        <f t="shared" si="10"/>
        <v>5.631110448724149</v>
      </c>
      <c r="P14" s="143">
        <f t="shared" si="11"/>
        <v>5.5693836952448228</v>
      </c>
      <c r="Q14" s="52">
        <f t="shared" si="12"/>
        <v>-1.0961737305882849E-2</v>
      </c>
      <c r="S14" s="119"/>
    </row>
    <row r="15" spans="1:20" ht="20.100000000000001" customHeight="1" x14ac:dyDescent="0.25">
      <c r="A15" s="8"/>
      <c r="B15" s="3" t="s">
        <v>8</v>
      </c>
      <c r="C15" s="31">
        <v>21827.550000000003</v>
      </c>
      <c r="D15" s="141">
        <v>19679.960000000017</v>
      </c>
      <c r="E15" s="214">
        <f t="shared" si="6"/>
        <v>6.9216595884145637E-3</v>
      </c>
      <c r="F15" s="215">
        <f t="shared" si="7"/>
        <v>6.1746114646076379E-3</v>
      </c>
      <c r="G15" s="52">
        <f t="shared" si="13"/>
        <v>-9.8388962572528077E-2</v>
      </c>
      <c r="I15" s="31">
        <v>14284.971</v>
      </c>
      <c r="J15" s="141">
        <v>13071.965</v>
      </c>
      <c r="K15" s="227">
        <f t="shared" si="8"/>
        <v>1.5931357059849893E-2</v>
      </c>
      <c r="L15" s="228">
        <f t="shared" si="9"/>
        <v>1.4731669605578005E-2</v>
      </c>
      <c r="M15" s="52">
        <f t="shared" si="14"/>
        <v>-8.4914838119027294E-2</v>
      </c>
      <c r="O15" s="27">
        <f t="shared" si="10"/>
        <v>6.5444683439048346</v>
      </c>
      <c r="P15" s="143">
        <f t="shared" si="11"/>
        <v>6.6422721387645032</v>
      </c>
      <c r="Q15" s="52">
        <f t="shared" si="12"/>
        <v>1.4944498119661287E-2</v>
      </c>
    </row>
    <row r="16" spans="1:20" ht="20.100000000000001" customHeight="1" x14ac:dyDescent="0.25">
      <c r="A16" s="32"/>
      <c r="B16" s="33" t="s">
        <v>9</v>
      </c>
      <c r="C16" s="211">
        <v>12978.050000000016</v>
      </c>
      <c r="D16" s="212">
        <v>5966.7700000000059</v>
      </c>
      <c r="E16" s="218">
        <f t="shared" si="6"/>
        <v>4.1154249662203836E-3</v>
      </c>
      <c r="F16" s="219">
        <f t="shared" si="7"/>
        <v>1.8720813684924623E-3</v>
      </c>
      <c r="G16" s="52">
        <f t="shared" si="13"/>
        <v>-0.54024140760746042</v>
      </c>
      <c r="I16" s="211">
        <v>3657.3719999999989</v>
      </c>
      <c r="J16" s="212">
        <v>2551.745000000004</v>
      </c>
      <c r="K16" s="231">
        <f t="shared" si="8"/>
        <v>4.0788951712045687E-3</v>
      </c>
      <c r="L16" s="232">
        <f t="shared" si="9"/>
        <v>2.875731709630932E-3</v>
      </c>
      <c r="M16" s="52">
        <f t="shared" si="14"/>
        <v>-0.30230094176911598</v>
      </c>
      <c r="O16" s="27">
        <f t="shared" si="10"/>
        <v>2.8181213664610589</v>
      </c>
      <c r="P16" s="143">
        <f t="shared" si="11"/>
        <v>4.276593533855003</v>
      </c>
      <c r="Q16" s="52">
        <f t="shared" si="12"/>
        <v>0.51753348338771676</v>
      </c>
    </row>
    <row r="17" spans="1:17" ht="20.100000000000001" customHeight="1" x14ac:dyDescent="0.25">
      <c r="A17" s="8" t="s">
        <v>129</v>
      </c>
      <c r="B17" s="3"/>
      <c r="C17" s="19">
        <v>2629.3999999999987</v>
      </c>
      <c r="D17" s="140">
        <v>2917.8800000000019</v>
      </c>
      <c r="E17" s="214">
        <f t="shared" si="6"/>
        <v>8.3380002436266292E-4</v>
      </c>
      <c r="F17" s="215">
        <f t="shared" si="7"/>
        <v>9.1548841056330037E-4</v>
      </c>
      <c r="G17" s="54">
        <f t="shared" si="13"/>
        <v>0.10971324256484496</v>
      </c>
      <c r="I17" s="31">
        <v>1690.4900000000007</v>
      </c>
      <c r="J17" s="141">
        <v>1892.4950000000006</v>
      </c>
      <c r="K17" s="227">
        <f t="shared" si="8"/>
        <v>1.8853240791392334E-3</v>
      </c>
      <c r="L17" s="228">
        <f t="shared" si="9"/>
        <v>2.1327788951552699E-3</v>
      </c>
      <c r="M17" s="54">
        <f t="shared" si="14"/>
        <v>0.11949493933711515</v>
      </c>
      <c r="O17" s="238">
        <f t="shared" si="10"/>
        <v>6.4291853654826259</v>
      </c>
      <c r="P17" s="239">
        <f t="shared" si="11"/>
        <v>6.485856169547751</v>
      </c>
      <c r="Q17" s="54">
        <f t="shared" si="12"/>
        <v>8.8146166028098306E-3</v>
      </c>
    </row>
    <row r="18" spans="1:17" ht="20.100000000000001" customHeight="1" x14ac:dyDescent="0.25">
      <c r="A18" s="8" t="s">
        <v>10</v>
      </c>
      <c r="C18" s="19">
        <v>21889.580000000027</v>
      </c>
      <c r="D18" s="140">
        <v>28074.650000000009</v>
      </c>
      <c r="E18" s="214">
        <f t="shared" si="6"/>
        <v>6.9413297091688187E-3</v>
      </c>
      <c r="F18" s="215">
        <f t="shared" si="7"/>
        <v>8.8084556957863085E-3</v>
      </c>
      <c r="G18" s="52">
        <f t="shared" si="13"/>
        <v>0.28255772838035148</v>
      </c>
      <c r="I18" s="19">
        <v>11636.639999999968</v>
      </c>
      <c r="J18" s="140">
        <v>13420.972999999996</v>
      </c>
      <c r="K18" s="227">
        <f t="shared" si="8"/>
        <v>1.2977797912010541E-2</v>
      </c>
      <c r="L18" s="228">
        <f t="shared" si="9"/>
        <v>1.5124990008876479E-2</v>
      </c>
      <c r="M18" s="52">
        <f t="shared" si="14"/>
        <v>0.15333747542246151</v>
      </c>
      <c r="O18" s="27">
        <f t="shared" si="10"/>
        <v>5.3160636247931459</v>
      </c>
      <c r="P18" s="143">
        <f t="shared" si="11"/>
        <v>4.7804595961125047</v>
      </c>
      <c r="Q18" s="52">
        <f t="shared" si="12"/>
        <v>-0.10075199743334189</v>
      </c>
    </row>
    <row r="19" spans="1:17" ht="20.100000000000001" customHeight="1" thickBot="1" x14ac:dyDescent="0.3">
      <c r="A19" s="8" t="s">
        <v>11</v>
      </c>
      <c r="B19" s="10"/>
      <c r="C19" s="21">
        <v>32099.829999999994</v>
      </c>
      <c r="D19" s="142">
        <v>51351.880000000005</v>
      </c>
      <c r="E19" s="220">
        <f t="shared" si="6"/>
        <v>1.0179067101254031E-2</v>
      </c>
      <c r="F19" s="221">
        <f t="shared" si="7"/>
        <v>1.6111715012487596E-2</v>
      </c>
      <c r="G19" s="55">
        <f t="shared" si="13"/>
        <v>0.5997555127238996</v>
      </c>
      <c r="I19" s="21">
        <v>6796.8030000000053</v>
      </c>
      <c r="J19" s="142">
        <v>7944.0669999999964</v>
      </c>
      <c r="K19" s="233">
        <f t="shared" si="8"/>
        <v>7.5801550775608162E-3</v>
      </c>
      <c r="L19" s="234">
        <f t="shared" si="9"/>
        <v>8.952699182454605E-3</v>
      </c>
      <c r="M19" s="55">
        <f t="shared" si="14"/>
        <v>0.16879465242702932</v>
      </c>
      <c r="O19" s="240">
        <f t="shared" si="10"/>
        <v>2.1173953257696403</v>
      </c>
      <c r="P19" s="241">
        <f t="shared" si="11"/>
        <v>1.5469865952327346</v>
      </c>
      <c r="Q19" s="55">
        <f t="shared" si="12"/>
        <v>-0.26939170196267953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3153513.9400000018</v>
      </c>
      <c r="D20" s="308">
        <f>D7+D10+D13+D17+D18+D19</f>
        <v>3187238.6000000034</v>
      </c>
      <c r="E20" s="222">
        <f>E8+E9+E10+E13+E17+E18+E19</f>
        <v>1</v>
      </c>
      <c r="F20" s="223">
        <f>F8+F9+F10+F13+F17+F18+F19</f>
        <v>1</v>
      </c>
      <c r="G20" s="55">
        <f>(D20-C20)/C20</f>
        <v>1.0694311375075616E-2</v>
      </c>
      <c r="H20" s="1"/>
      <c r="I20" s="163">
        <f>I7+I10+I13+I17+I18+I19</f>
        <v>896657.51300000027</v>
      </c>
      <c r="J20" s="308">
        <f>J7+J10+J13+J17+J18+J19</f>
        <v>887337.6440000002</v>
      </c>
      <c r="K20" s="235">
        <f>K8+K9+K10+K13+K17+K18+K19</f>
        <v>0.99999999999999989</v>
      </c>
      <c r="L20" s="236">
        <f>L8+L9+L10+L13+L17+L18+L19</f>
        <v>0.99999999999999989</v>
      </c>
      <c r="M20" s="55">
        <f>(J20-I20)/I20</f>
        <v>-1.0394012055749163E-2</v>
      </c>
      <c r="N20" s="1"/>
      <c r="O20" s="24">
        <f t="shared" si="10"/>
        <v>2.8433599155106308</v>
      </c>
      <c r="P20" s="242">
        <f t="shared" si="11"/>
        <v>2.7840326858491209</v>
      </c>
      <c r="Q20" s="55">
        <f t="shared" si="12"/>
        <v>-2.0865184649286838E-2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5" t="s">
        <v>2</v>
      </c>
      <c r="B24" s="343"/>
      <c r="C24" s="370" t="s">
        <v>1</v>
      </c>
      <c r="D24" s="371"/>
      <c r="E24" s="368" t="s">
        <v>105</v>
      </c>
      <c r="F24" s="368"/>
      <c r="G24" s="130" t="s">
        <v>0</v>
      </c>
      <c r="I24" s="372">
        <v>1000</v>
      </c>
      <c r="J24" s="371"/>
      <c r="K24" s="368" t="s">
        <v>105</v>
      </c>
      <c r="L24" s="368"/>
      <c r="M24" s="130" t="s">
        <v>0</v>
      </c>
      <c r="O24" s="378" t="s">
        <v>22</v>
      </c>
      <c r="P24" s="368"/>
      <c r="Q24" s="130" t="s">
        <v>0</v>
      </c>
    </row>
    <row r="25" spans="1:17" ht="15" customHeight="1" x14ac:dyDescent="0.25">
      <c r="A25" s="369"/>
      <c r="B25" s="344"/>
      <c r="C25" s="373" t="str">
        <f>C5</f>
        <v>jan-nov</v>
      </c>
      <c r="D25" s="374"/>
      <c r="E25" s="375" t="str">
        <f>C5</f>
        <v>jan-nov</v>
      </c>
      <c r="F25" s="375"/>
      <c r="G25" s="131" t="str">
        <f>G5</f>
        <v>2025 /2024</v>
      </c>
      <c r="I25" s="376" t="str">
        <f>C5</f>
        <v>jan-nov</v>
      </c>
      <c r="J25" s="374"/>
      <c r="K25" s="364" t="str">
        <f>C5</f>
        <v>jan-nov</v>
      </c>
      <c r="L25" s="365"/>
      <c r="M25" s="131" t="str">
        <f>G5</f>
        <v>2025 /2024</v>
      </c>
      <c r="O25" s="376" t="str">
        <f>C5</f>
        <v>jan-nov</v>
      </c>
      <c r="P25" s="374"/>
      <c r="Q25" s="131" t="str">
        <f>G5</f>
        <v>2025 /2024</v>
      </c>
    </row>
    <row r="26" spans="1:17" ht="19.5" customHeight="1" x14ac:dyDescent="0.25">
      <c r="A26" s="369"/>
      <c r="B26" s="344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530829.31000000017</v>
      </c>
      <c r="D27" s="210">
        <f>D28+D29</f>
        <v>534539.56999999972</v>
      </c>
      <c r="E27" s="216">
        <f>C27/$C$40</f>
        <v>0.38132721467689085</v>
      </c>
      <c r="F27" s="217">
        <f>D27/$D$40</f>
        <v>0.38475994254062623</v>
      </c>
      <c r="G27" s="53">
        <f>(D27-C27)/C27</f>
        <v>6.9895537606985986E-3</v>
      </c>
      <c r="I27" s="78">
        <f>I28+I29</f>
        <v>134415.68499999988</v>
      </c>
      <c r="J27" s="210">
        <f>J28+J29</f>
        <v>136587.21599999987</v>
      </c>
      <c r="K27" s="216">
        <f>I27/$I$40</f>
        <v>0.35681550441540155</v>
      </c>
      <c r="L27" s="217">
        <f>J27/$J$40</f>
        <v>0.36383957783327958</v>
      </c>
      <c r="M27" s="53">
        <f>(J27-I27)/I27</f>
        <v>1.6155339311777418E-2</v>
      </c>
      <c r="O27" s="63">
        <f t="shared" ref="O27" si="15">(I27/C27)*10</f>
        <v>2.5321828027921036</v>
      </c>
      <c r="P27" s="237">
        <f t="shared" ref="P27" si="16">(J27/D27)*10</f>
        <v>2.5552311496789648</v>
      </c>
      <c r="Q27" s="53">
        <f>(P27-O27)/O27</f>
        <v>9.1021654761445359E-3</v>
      </c>
    </row>
    <row r="28" spans="1:17" ht="20.100000000000001" customHeight="1" x14ac:dyDescent="0.25">
      <c r="A28" s="8" t="s">
        <v>4</v>
      </c>
      <c r="C28" s="19">
        <v>266418.1700000001</v>
      </c>
      <c r="D28" s="140">
        <v>265729.21999999962</v>
      </c>
      <c r="E28" s="214">
        <f>C28/$C$40</f>
        <v>0.19138449364337928</v>
      </c>
      <c r="F28" s="215">
        <f>D28/$D$40</f>
        <v>0.19127107730970289</v>
      </c>
      <c r="G28" s="52">
        <f>(D28-C28)/C28</f>
        <v>-2.5859722705867884E-3</v>
      </c>
      <c r="I28" s="19">
        <v>72226.973999999958</v>
      </c>
      <c r="J28" s="140">
        <v>73613.741999999897</v>
      </c>
      <c r="K28" s="214">
        <f>I28/$I$40</f>
        <v>0.19173137539869772</v>
      </c>
      <c r="L28" s="215">
        <f>J28/$J$40</f>
        <v>0.19609150545983711</v>
      </c>
      <c r="M28" s="52">
        <f>(J28-I28)/I28</f>
        <v>1.9200139825876397E-2</v>
      </c>
      <c r="O28" s="27">
        <f t="shared" ref="O28:O40" si="17">(I28/C28)*10</f>
        <v>2.7110378394987071</v>
      </c>
      <c r="P28" s="143">
        <f t="shared" ref="P28:P40" si="18">(J28/D28)*10</f>
        <v>2.7702539449745123</v>
      </c>
      <c r="Q28" s="52">
        <f>(P28-O28)/O28</f>
        <v>2.1842596445188191E-2</v>
      </c>
    </row>
    <row r="29" spans="1:17" ht="20.100000000000001" customHeight="1" x14ac:dyDescent="0.25">
      <c r="A29" s="8" t="s">
        <v>5</v>
      </c>
      <c r="C29" s="19">
        <v>264411.14000000007</v>
      </c>
      <c r="D29" s="140">
        <v>268810.35000000009</v>
      </c>
      <c r="E29" s="214">
        <f>C29/$C$40</f>
        <v>0.18994272103351159</v>
      </c>
      <c r="F29" s="215">
        <f>D29/$D$40</f>
        <v>0.19348886523092335</v>
      </c>
      <c r="G29" s="52">
        <f t="shared" ref="G29:G40" si="19">(D29-C29)/C29</f>
        <v>1.6637763446729285E-2</v>
      </c>
      <c r="I29" s="19">
        <v>62188.710999999937</v>
      </c>
      <c r="J29" s="140">
        <v>62973.47399999998</v>
      </c>
      <c r="K29" s="214">
        <f t="shared" ref="K29:K39" si="20">I29/$I$40</f>
        <v>0.16508412901670388</v>
      </c>
      <c r="L29" s="215">
        <f t="shared" ref="L29:L39" si="21">J29/$J$40</f>
        <v>0.1677480723734425</v>
      </c>
      <c r="M29" s="52">
        <f t="shared" ref="M29:M40" si="22">(J29-I29)/I29</f>
        <v>1.2619058787052901E-2</v>
      </c>
      <c r="O29" s="27">
        <f t="shared" si="17"/>
        <v>2.3519701552665264</v>
      </c>
      <c r="P29" s="143">
        <f t="shared" si="18"/>
        <v>2.3426729662752925</v>
      </c>
      <c r="Q29" s="52">
        <f t="shared" ref="Q29:Q38" si="23">(P29-O29)/O29</f>
        <v>-3.9529366350230417E-3</v>
      </c>
    </row>
    <row r="30" spans="1:17" ht="20.100000000000001" customHeight="1" x14ac:dyDescent="0.25">
      <c r="A30" s="23" t="s">
        <v>38</v>
      </c>
      <c r="B30" s="15"/>
      <c r="C30" s="78">
        <f>C31+C32</f>
        <v>436852.41999999975</v>
      </c>
      <c r="D30" s="210">
        <f>D31+D32</f>
        <v>432312.65000000031</v>
      </c>
      <c r="E30" s="216">
        <f>C30/$C$40</f>
        <v>0.31381785708754317</v>
      </c>
      <c r="F30" s="217">
        <f>D30/$D$40</f>
        <v>0.31117731915260466</v>
      </c>
      <c r="G30" s="53">
        <f>(D30-C30)/C30</f>
        <v>-1.0391999201925994E-2</v>
      </c>
      <c r="I30" s="78">
        <f>I31+I32</f>
        <v>54659.623999999989</v>
      </c>
      <c r="J30" s="210">
        <f>J31+J32</f>
        <v>54934.77300000003</v>
      </c>
      <c r="K30" s="216">
        <f t="shared" si="20"/>
        <v>0.14509765961253854</v>
      </c>
      <c r="L30" s="217">
        <f t="shared" si="21"/>
        <v>0.14633466587888486</v>
      </c>
      <c r="M30" s="53">
        <f t="shared" si="22"/>
        <v>5.0338619233831778E-3</v>
      </c>
      <c r="O30" s="63">
        <f t="shared" si="17"/>
        <v>1.2512148610736784</v>
      </c>
      <c r="P30" s="237">
        <f t="shared" si="18"/>
        <v>1.2707186107091706</v>
      </c>
      <c r="Q30" s="53">
        <f t="shared" si="23"/>
        <v>1.5587850050594695E-2</v>
      </c>
    </row>
    <row r="31" spans="1:17" ht="20.100000000000001" customHeight="1" x14ac:dyDescent="0.25">
      <c r="A31" s="8"/>
      <c r="B31" t="s">
        <v>6</v>
      </c>
      <c r="C31" s="31">
        <v>427482.69999999978</v>
      </c>
      <c r="D31" s="141">
        <v>425747.05000000034</v>
      </c>
      <c r="E31" s="214">
        <f t="shared" ref="E31:E38" si="24">C31/$C$40</f>
        <v>0.30708701317483167</v>
      </c>
      <c r="F31" s="215">
        <f t="shared" ref="F31:F38" si="25">D31/$D$40</f>
        <v>0.30645142041559492</v>
      </c>
      <c r="G31" s="52">
        <f>(D31-C31)/C31</f>
        <v>-4.0601643060630107E-3</v>
      </c>
      <c r="I31" s="31">
        <v>52665.539999999986</v>
      </c>
      <c r="J31" s="141">
        <v>53498.673000000032</v>
      </c>
      <c r="K31" s="214">
        <f>I31/$I$40</f>
        <v>0.13980422910026846</v>
      </c>
      <c r="L31" s="215">
        <f>J31/$J$40</f>
        <v>0.14250919792494127</v>
      </c>
      <c r="M31" s="52">
        <f>(J31-I31)/I31</f>
        <v>1.5819319425948077E-2</v>
      </c>
      <c r="O31" s="27">
        <f t="shared" si="17"/>
        <v>1.2319923122035117</v>
      </c>
      <c r="P31" s="143">
        <f t="shared" si="18"/>
        <v>1.2565835277073556</v>
      </c>
      <c r="Q31" s="52">
        <f t="shared" si="23"/>
        <v>1.9960526750252731E-2</v>
      </c>
    </row>
    <row r="32" spans="1:17" ht="20.100000000000001" customHeight="1" x14ac:dyDescent="0.25">
      <c r="A32" s="8"/>
      <c r="B32" t="s">
        <v>39</v>
      </c>
      <c r="C32" s="31">
        <v>9369.7199999999993</v>
      </c>
      <c r="D32" s="141">
        <v>6565.5999999999985</v>
      </c>
      <c r="E32" s="218">
        <f t="shared" si="24"/>
        <v>6.7308439127115203E-3</v>
      </c>
      <c r="F32" s="219">
        <f t="shared" si="25"/>
        <v>4.7258987370097528E-3</v>
      </c>
      <c r="G32" s="52">
        <f>(D32-C32)/C32</f>
        <v>-0.29927468483583297</v>
      </c>
      <c r="I32" s="31">
        <v>1994.0839999999994</v>
      </c>
      <c r="J32" s="141">
        <v>1436.1000000000004</v>
      </c>
      <c r="K32" s="218">
        <f>I32/$I$40</f>
        <v>5.2934305122700675E-3</v>
      </c>
      <c r="L32" s="219">
        <f>J32/$J$40</f>
        <v>3.8254679539436068E-3</v>
      </c>
      <c r="M32" s="52">
        <f>(J32-I32)/I32</f>
        <v>-0.2798197066923957</v>
      </c>
      <c r="O32" s="27">
        <f t="shared" si="17"/>
        <v>2.1282215477090025</v>
      </c>
      <c r="P32" s="143">
        <f t="shared" si="18"/>
        <v>2.1873096137443655</v>
      </c>
      <c r="Q32" s="52">
        <f t="shared" si="23"/>
        <v>2.776405778757873E-2</v>
      </c>
    </row>
    <row r="33" spans="1:17" ht="20.100000000000001" customHeight="1" x14ac:dyDescent="0.25">
      <c r="A33" s="23" t="s">
        <v>128</v>
      </c>
      <c r="B33" s="15"/>
      <c r="C33" s="78">
        <f>SUM(C34:C36)</f>
        <v>392650.23999999993</v>
      </c>
      <c r="D33" s="210">
        <f>SUM(D34:D36)</f>
        <v>379384.20999999979</v>
      </c>
      <c r="E33" s="216">
        <f t="shared" si="24"/>
        <v>0.28206472314313735</v>
      </c>
      <c r="F33" s="217">
        <f t="shared" si="25"/>
        <v>0.27307959042287716</v>
      </c>
      <c r="G33" s="53">
        <f t="shared" si="19"/>
        <v>-3.3785870091407932E-2</v>
      </c>
      <c r="I33" s="78">
        <f>SUM(I34:I36)</f>
        <v>180411.61</v>
      </c>
      <c r="J33" s="210">
        <f>SUM(J34:J36)</f>
        <v>177205.9439999999</v>
      </c>
      <c r="K33" s="216">
        <f t="shared" si="20"/>
        <v>0.4789147905212458</v>
      </c>
      <c r="L33" s="217">
        <f t="shared" si="21"/>
        <v>0.47203931482509909</v>
      </c>
      <c r="M33" s="53">
        <f t="shared" si="22"/>
        <v>-1.7768623648999556E-2</v>
      </c>
      <c r="O33" s="63">
        <f t="shared" si="17"/>
        <v>4.5947153884332277</v>
      </c>
      <c r="P33" s="237">
        <f t="shared" si="18"/>
        <v>4.6708834824728207</v>
      </c>
      <c r="Q33" s="53">
        <f t="shared" si="23"/>
        <v>1.6577325818991785E-2</v>
      </c>
    </row>
    <row r="34" spans="1:17" ht="20.100000000000001" customHeight="1" x14ac:dyDescent="0.25">
      <c r="A34" s="8"/>
      <c r="B34" s="3" t="s">
        <v>7</v>
      </c>
      <c r="C34" s="31">
        <v>369802.22999999992</v>
      </c>
      <c r="D34" s="141">
        <v>364224.65999999974</v>
      </c>
      <c r="E34" s="214">
        <f t="shared" si="24"/>
        <v>0.26565159777481556</v>
      </c>
      <c r="F34" s="215">
        <f t="shared" si="25"/>
        <v>0.26216779284175179</v>
      </c>
      <c r="G34" s="52">
        <f t="shared" si="19"/>
        <v>-1.5082575353859231E-2</v>
      </c>
      <c r="I34" s="311">
        <v>172209.19699999999</v>
      </c>
      <c r="J34" s="312">
        <v>170134.66799999992</v>
      </c>
      <c r="K34" s="214">
        <f t="shared" si="20"/>
        <v>0.45714093182299603</v>
      </c>
      <c r="L34" s="215">
        <f t="shared" si="21"/>
        <v>0.4532029247885484</v>
      </c>
      <c r="M34" s="52">
        <f t="shared" si="22"/>
        <v>-1.204656334353657E-2</v>
      </c>
      <c r="O34" s="27">
        <f t="shared" si="17"/>
        <v>4.6567917397361294</v>
      </c>
      <c r="P34" s="143">
        <f t="shared" si="18"/>
        <v>4.6711463194172529</v>
      </c>
      <c r="Q34" s="52">
        <f t="shared" si="23"/>
        <v>3.0825041108531316E-3</v>
      </c>
    </row>
    <row r="35" spans="1:17" ht="20.100000000000001" customHeight="1" x14ac:dyDescent="0.25">
      <c r="A35" s="8"/>
      <c r="B35" s="3" t="s">
        <v>8</v>
      </c>
      <c r="C35" s="31">
        <v>11994.000000000005</v>
      </c>
      <c r="D35" s="141">
        <v>10837.770000000008</v>
      </c>
      <c r="E35" s="214">
        <f t="shared" si="24"/>
        <v>8.616025013454192E-3</v>
      </c>
      <c r="F35" s="215">
        <f t="shared" si="25"/>
        <v>7.8009935961682458E-3</v>
      </c>
      <c r="G35" s="52">
        <f t="shared" si="19"/>
        <v>-9.6400700350174853E-2</v>
      </c>
      <c r="I35" s="311">
        <v>6030.139000000001</v>
      </c>
      <c r="J35" s="312">
        <v>5691.8429999999989</v>
      </c>
      <c r="K35" s="214">
        <f t="shared" si="20"/>
        <v>1.6007410809088147E-2</v>
      </c>
      <c r="L35" s="215">
        <f t="shared" si="21"/>
        <v>1.5161871036402918E-2</v>
      </c>
      <c r="M35" s="52">
        <f t="shared" si="22"/>
        <v>-5.6100862683265182E-2</v>
      </c>
      <c r="O35" s="27">
        <f t="shared" si="17"/>
        <v>5.0276296481574096</v>
      </c>
      <c r="P35" s="143">
        <f t="shared" si="18"/>
        <v>5.2518580851964893</v>
      </c>
      <c r="Q35" s="52">
        <f t="shared" si="23"/>
        <v>4.4599235172634047E-2</v>
      </c>
    </row>
    <row r="36" spans="1:17" ht="20.100000000000001" customHeight="1" x14ac:dyDescent="0.25">
      <c r="A36" s="32"/>
      <c r="B36" s="33" t="s">
        <v>9</v>
      </c>
      <c r="C36" s="211">
        <v>10854.01000000002</v>
      </c>
      <c r="D36" s="212">
        <v>4321.7800000000043</v>
      </c>
      <c r="E36" s="218">
        <f t="shared" si="24"/>
        <v>7.7971003548676062E-3</v>
      </c>
      <c r="F36" s="219">
        <f t="shared" si="25"/>
        <v>3.1108039849570539E-3</v>
      </c>
      <c r="G36" s="52">
        <f t="shared" si="19"/>
        <v>-0.60182642175564638</v>
      </c>
      <c r="I36" s="313">
        <v>2172.2740000000008</v>
      </c>
      <c r="J36" s="314">
        <v>1379.4330000000009</v>
      </c>
      <c r="K36" s="218">
        <f t="shared" si="20"/>
        <v>5.7664478891616185E-3</v>
      </c>
      <c r="L36" s="219">
        <f t="shared" si="21"/>
        <v>3.6745190001478264E-3</v>
      </c>
      <c r="M36" s="52">
        <f t="shared" si="22"/>
        <v>-0.36498204186028077</v>
      </c>
      <c r="O36" s="27">
        <f t="shared" si="17"/>
        <v>2.0013561808032208</v>
      </c>
      <c r="P36" s="143">
        <f t="shared" si="18"/>
        <v>3.1918167977083507</v>
      </c>
      <c r="Q36" s="52">
        <f t="shared" si="23"/>
        <v>0.59482696199901441</v>
      </c>
    </row>
    <row r="37" spans="1:17" ht="20.100000000000001" customHeight="1" x14ac:dyDescent="0.25">
      <c r="A37" s="8" t="s">
        <v>129</v>
      </c>
      <c r="B37" s="3"/>
      <c r="C37" s="19">
        <v>1749.7800000000002</v>
      </c>
      <c r="D37" s="140">
        <v>1848.0299999999997</v>
      </c>
      <c r="E37" s="214">
        <f t="shared" si="24"/>
        <v>1.2569741744240346E-3</v>
      </c>
      <c r="F37" s="215">
        <f t="shared" si="25"/>
        <v>1.3302063243201131E-3</v>
      </c>
      <c r="G37" s="54">
        <f>(D37-C37)/C37</f>
        <v>5.6149915989438408E-2</v>
      </c>
      <c r="I37" s="311">
        <v>419.16799999999995</v>
      </c>
      <c r="J37" s="312">
        <v>466.83800000000002</v>
      </c>
      <c r="K37" s="214">
        <f>I37/$I$40</f>
        <v>1.11270973588235E-3</v>
      </c>
      <c r="L37" s="215">
        <f>J37/$J$40</f>
        <v>1.2435581148131224E-3</v>
      </c>
      <c r="M37" s="54">
        <f>(J37-I37)/I37</f>
        <v>0.11372528437285308</v>
      </c>
      <c r="O37" s="238">
        <f t="shared" si="17"/>
        <v>2.3955468687492139</v>
      </c>
      <c r="P37" s="239">
        <f t="shared" si="18"/>
        <v>2.5261386449354184</v>
      </c>
      <c r="Q37" s="54">
        <f t="shared" si="23"/>
        <v>5.4514389966575934E-2</v>
      </c>
    </row>
    <row r="38" spans="1:17" ht="20.100000000000001" customHeight="1" x14ac:dyDescent="0.25">
      <c r="A38" s="8" t="s">
        <v>10</v>
      </c>
      <c r="C38" s="19">
        <v>10460.450000000008</v>
      </c>
      <c r="D38" s="140">
        <v>9774.7900000000154</v>
      </c>
      <c r="E38" s="214">
        <f t="shared" si="24"/>
        <v>7.514382095379934E-3</v>
      </c>
      <c r="F38" s="215">
        <f t="shared" si="25"/>
        <v>7.0358638533470881E-3</v>
      </c>
      <c r="G38" s="52">
        <f t="shared" si="19"/>
        <v>-6.5547849279905937E-2</v>
      </c>
      <c r="I38" s="311">
        <v>2920.8580000000015</v>
      </c>
      <c r="J38" s="312">
        <v>1967.2180000000003</v>
      </c>
      <c r="K38" s="214">
        <f t="shared" si="20"/>
        <v>7.7536146216549244E-3</v>
      </c>
      <c r="L38" s="215">
        <f t="shared" si="21"/>
        <v>5.2402544512367057E-3</v>
      </c>
      <c r="M38" s="52">
        <f t="shared" si="22"/>
        <v>-0.32649310579288715</v>
      </c>
      <c r="O38" s="27">
        <f t="shared" si="17"/>
        <v>2.7922871386986214</v>
      </c>
      <c r="P38" s="143">
        <f t="shared" si="18"/>
        <v>2.0125424689430642</v>
      </c>
      <c r="Q38" s="52">
        <f t="shared" si="23"/>
        <v>-0.27924945789026784</v>
      </c>
    </row>
    <row r="39" spans="1:17" ht="20.100000000000001" customHeight="1" thickBot="1" x14ac:dyDescent="0.3">
      <c r="A39" s="8" t="s">
        <v>11</v>
      </c>
      <c r="B39" s="10"/>
      <c r="C39" s="21">
        <v>19515.040000000008</v>
      </c>
      <c r="D39" s="142">
        <v>31421.46999999999</v>
      </c>
      <c r="E39" s="220">
        <f>C39/$C$40</f>
        <v>1.401884882262457E-2</v>
      </c>
      <c r="F39" s="221">
        <f>D39/$D$40</f>
        <v>2.2617077706224842E-2</v>
      </c>
      <c r="G39" s="55">
        <f t="shared" si="19"/>
        <v>0.61011558264804877</v>
      </c>
      <c r="I39" s="315">
        <v>3882.2599999999998</v>
      </c>
      <c r="J39" s="316">
        <v>4243.0639999999994</v>
      </c>
      <c r="K39" s="220">
        <f t="shared" si="20"/>
        <v>1.0305721093276711E-2</v>
      </c>
      <c r="L39" s="221">
        <f t="shared" si="21"/>
        <v>1.1302628896686699E-2</v>
      </c>
      <c r="M39" s="55">
        <f t="shared" si="22"/>
        <v>9.2936588481966606E-2</v>
      </c>
      <c r="O39" s="240">
        <f t="shared" si="17"/>
        <v>1.9893682001164219</v>
      </c>
      <c r="P39" s="241">
        <f t="shared" si="18"/>
        <v>1.3503709406339044</v>
      </c>
      <c r="Q39" s="55">
        <f>(P39-O39)/O39</f>
        <v>-0.32120612938576282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1392057.24</v>
      </c>
      <c r="D40" s="226">
        <f>D28+D29+D30+D33+D37+D38+D39</f>
        <v>1389280.7199999997</v>
      </c>
      <c r="E40" s="222">
        <f>C40/$C$40</f>
        <v>1</v>
      </c>
      <c r="F40" s="223">
        <f>D40/$D$40</f>
        <v>1</v>
      </c>
      <c r="G40" s="55">
        <f t="shared" si="19"/>
        <v>-1.9945444197397022E-3</v>
      </c>
      <c r="H40" s="1"/>
      <c r="I40" s="213">
        <f>I28+I29+I30+I33+I37+I38+I39</f>
        <v>376709.2049999999</v>
      </c>
      <c r="J40" s="226">
        <f>J28+J29+J30+J33+J37+J38+J39</f>
        <v>375405.05299999978</v>
      </c>
      <c r="K40" s="222">
        <f>K28+K29+K30+K33+K37+K38+K39</f>
        <v>1</v>
      </c>
      <c r="L40" s="223">
        <f>L28+L29+L30+L33+L37+L38+L39</f>
        <v>1</v>
      </c>
      <c r="M40" s="55">
        <f t="shared" si="22"/>
        <v>-3.4619594708340581E-3</v>
      </c>
      <c r="N40" s="1"/>
      <c r="O40" s="24">
        <f t="shared" si="17"/>
        <v>2.7061330107374024</v>
      </c>
      <c r="P40" s="242">
        <f t="shared" si="18"/>
        <v>2.7021540542216682</v>
      </c>
      <c r="Q40" s="55">
        <f>(P40-O40)/O40</f>
        <v>-1.4703477249442269E-3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5" t="s">
        <v>15</v>
      </c>
      <c r="B44" s="343"/>
      <c r="C44" s="370" t="s">
        <v>1</v>
      </c>
      <c r="D44" s="371"/>
      <c r="E44" s="368" t="s">
        <v>105</v>
      </c>
      <c r="F44" s="368"/>
      <c r="G44" s="130" t="s">
        <v>0</v>
      </c>
      <c r="I44" s="372">
        <v>1000</v>
      </c>
      <c r="J44" s="371"/>
      <c r="K44" s="368" t="s">
        <v>105</v>
      </c>
      <c r="L44" s="368"/>
      <c r="M44" s="130" t="s">
        <v>0</v>
      </c>
      <c r="O44" s="378" t="s">
        <v>22</v>
      </c>
      <c r="P44" s="368"/>
      <c r="Q44" s="130" t="s">
        <v>0</v>
      </c>
    </row>
    <row r="45" spans="1:17" ht="15" customHeight="1" x14ac:dyDescent="0.25">
      <c r="A45" s="369"/>
      <c r="B45" s="344"/>
      <c r="C45" s="373" t="str">
        <f>C5</f>
        <v>jan-nov</v>
      </c>
      <c r="D45" s="374"/>
      <c r="E45" s="375" t="str">
        <f>C25</f>
        <v>jan-nov</v>
      </c>
      <c r="F45" s="375"/>
      <c r="G45" s="131" t="str">
        <f>G25</f>
        <v>2025 /2024</v>
      </c>
      <c r="I45" s="376" t="str">
        <f>C5</f>
        <v>jan-nov</v>
      </c>
      <c r="J45" s="374"/>
      <c r="K45" s="364" t="str">
        <f>C25</f>
        <v>jan-nov</v>
      </c>
      <c r="L45" s="365"/>
      <c r="M45" s="131" t="str">
        <f>G45</f>
        <v>2025 /2024</v>
      </c>
      <c r="O45" s="376" t="str">
        <f>C5</f>
        <v>jan-nov</v>
      </c>
      <c r="P45" s="374"/>
      <c r="Q45" s="131" t="str">
        <f>Q25</f>
        <v>2025 /2024</v>
      </c>
    </row>
    <row r="46" spans="1:17" ht="15.75" customHeight="1" x14ac:dyDescent="0.25">
      <c r="A46" s="369"/>
      <c r="B46" s="344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911124.58000000077</v>
      </c>
      <c r="D47" s="210">
        <f>D48+D49</f>
        <v>942203.52000000048</v>
      </c>
      <c r="E47" s="216">
        <f>C47/$C$60</f>
        <v>0.51725630269537681</v>
      </c>
      <c r="F47" s="217">
        <f>D47/$D$60</f>
        <v>0.52404093025805443</v>
      </c>
      <c r="G47" s="53">
        <f>(D47-C47)/C47</f>
        <v>3.4110527453885271E-2</v>
      </c>
      <c r="H47"/>
      <c r="I47" s="78">
        <f>I48+I49</f>
        <v>301370.75000000017</v>
      </c>
      <c r="J47" s="210">
        <f>J48+J49</f>
        <v>296751.53300000005</v>
      </c>
      <c r="K47" s="216">
        <f>I47/$I$60</f>
        <v>0.57961675297922133</v>
      </c>
      <c r="L47" s="217">
        <f>J47/$J$60</f>
        <v>0.57966915609012282</v>
      </c>
      <c r="M47" s="53">
        <f>(J47-I47)/I47</f>
        <v>-1.532735675243904E-2</v>
      </c>
      <c r="N47"/>
      <c r="O47" s="63">
        <f t="shared" ref="O47" si="26">(I47/C47)*10</f>
        <v>3.3076788467280722</v>
      </c>
      <c r="P47" s="237">
        <f t="shared" ref="P47" si="27">(J47/D47)*10</f>
        <v>3.1495481252288244</v>
      </c>
      <c r="Q47" s="53">
        <f>(P47-O47)/O47</f>
        <v>-4.7807156869437109E-2</v>
      </c>
    </row>
    <row r="48" spans="1:17" ht="20.100000000000001" customHeight="1" x14ac:dyDescent="0.25">
      <c r="A48" s="8" t="s">
        <v>4</v>
      </c>
      <c r="C48" s="19">
        <v>456917.49000000017</v>
      </c>
      <c r="D48" s="140">
        <v>491025.26000000036</v>
      </c>
      <c r="E48" s="214">
        <f>C48/$C$60</f>
        <v>0.25939751456848165</v>
      </c>
      <c r="F48" s="215">
        <f>D48/$D$60</f>
        <v>0.27310164796519026</v>
      </c>
      <c r="G48" s="52">
        <f>(D48-C48)/C48</f>
        <v>7.4647547416055754E-2</v>
      </c>
      <c r="I48" s="19">
        <v>179110.96800000002</v>
      </c>
      <c r="J48" s="140">
        <v>179605.7000000001</v>
      </c>
      <c r="K48" s="214">
        <f>I48/$I$60</f>
        <v>0.34447841303485882</v>
      </c>
      <c r="L48" s="215">
        <f>J48/$J$60</f>
        <v>0.35083857358868575</v>
      </c>
      <c r="M48" s="52">
        <f>(J48-I48)/I48</f>
        <v>2.7621535717459599E-3</v>
      </c>
      <c r="O48" s="27">
        <f t="shared" ref="O48:O60" si="28">(I48/C48)*10</f>
        <v>3.9199849408259673</v>
      </c>
      <c r="P48" s="143">
        <f t="shared" ref="P48:P60" si="29">(J48/D48)*10</f>
        <v>3.6577690524515982</v>
      </c>
      <c r="Q48" s="52">
        <f>(P48-O48)/O48</f>
        <v>-6.6892065233066525E-2</v>
      </c>
    </row>
    <row r="49" spans="1:17" ht="20.100000000000001" customHeight="1" x14ac:dyDescent="0.25">
      <c r="A49" s="8" t="s">
        <v>5</v>
      </c>
      <c r="C49" s="19">
        <v>454207.09000000061</v>
      </c>
      <c r="D49" s="140">
        <v>451178.26000000013</v>
      </c>
      <c r="E49" s="214">
        <f>C49/$C$60</f>
        <v>0.25785878812689522</v>
      </c>
      <c r="F49" s="215">
        <f>D49/$D$60</f>
        <v>0.25093928229286416</v>
      </c>
      <c r="G49" s="52">
        <f>(D49-C49)/C49</f>
        <v>-6.6683899628261593E-3</v>
      </c>
      <c r="I49" s="19">
        <v>122259.78200000017</v>
      </c>
      <c r="J49" s="140">
        <v>117145.83299999998</v>
      </c>
      <c r="K49" s="214">
        <f>I49/$I$60</f>
        <v>0.23513833994436256</v>
      </c>
      <c r="L49" s="215">
        <f>J49/$J$60</f>
        <v>0.22883058250143709</v>
      </c>
      <c r="M49" s="52">
        <f>(J49-I49)/I49</f>
        <v>-4.1828546692486132E-2</v>
      </c>
      <c r="O49" s="27">
        <f t="shared" si="28"/>
        <v>2.6917189249511715</v>
      </c>
      <c r="P49" s="143">
        <f t="shared" si="29"/>
        <v>2.5964423241492169</v>
      </c>
      <c r="Q49" s="52">
        <f>(P49-O49)/O49</f>
        <v>-3.5396192343404832E-2</v>
      </c>
    </row>
    <row r="50" spans="1:17" ht="20.100000000000001" customHeight="1" x14ac:dyDescent="0.25">
      <c r="A50" s="23" t="s">
        <v>38</v>
      </c>
      <c r="B50" s="15"/>
      <c r="C50" s="78">
        <f>C51+C52</f>
        <v>690519.90000000095</v>
      </c>
      <c r="D50" s="210">
        <f>D51+D52</f>
        <v>680971.7400000015</v>
      </c>
      <c r="E50" s="216">
        <f>C50/$C$60</f>
        <v>0.39201639188746457</v>
      </c>
      <c r="F50" s="217">
        <f>D50/$D$60</f>
        <v>0.37874732638341929</v>
      </c>
      <c r="G50" s="53">
        <f>(D50-C50)/C50</f>
        <v>-1.3827494327099678E-2</v>
      </c>
      <c r="I50" s="78">
        <f>I51+I52</f>
        <v>90664.710000000021</v>
      </c>
      <c r="J50" s="210">
        <f>J51+J52</f>
        <v>87717.498999999996</v>
      </c>
      <c r="K50" s="216">
        <f>I50/$I$60</f>
        <v>0.17437254551081258</v>
      </c>
      <c r="L50" s="217">
        <f>J50/$J$60</f>
        <v>0.1713457993144257</v>
      </c>
      <c r="M50" s="53">
        <f>(J50-I50)/I50</f>
        <v>-3.2506705199851452E-2</v>
      </c>
      <c r="O50" s="63">
        <f t="shared" si="28"/>
        <v>1.3129919934240839</v>
      </c>
      <c r="P50" s="237">
        <f t="shared" si="29"/>
        <v>1.2881224557130637</v>
      </c>
      <c r="Q50" s="53">
        <f>(P50-O50)/O50</f>
        <v>-1.8941119089511127E-2</v>
      </c>
    </row>
    <row r="51" spans="1:17" ht="20.100000000000001" customHeight="1" x14ac:dyDescent="0.25">
      <c r="A51" s="8"/>
      <c r="B51" t="s">
        <v>6</v>
      </c>
      <c r="C51" s="31">
        <v>677051.37000000093</v>
      </c>
      <c r="D51" s="141">
        <v>666905.60000000149</v>
      </c>
      <c r="E51" s="214">
        <f t="shared" ref="E51:E57" si="30">C51/$C$60</f>
        <v>0.38437014659514485</v>
      </c>
      <c r="F51" s="215">
        <f t="shared" ref="F51:F57" si="31">D51/$D$60</f>
        <v>0.37092392842929151</v>
      </c>
      <c r="G51" s="52">
        <f t="shared" ref="G51:G59" si="32">(D51-C51)/C51</f>
        <v>-1.4985229259634202E-2</v>
      </c>
      <c r="I51" s="31">
        <v>87172.597000000023</v>
      </c>
      <c r="J51" s="141">
        <v>84210.198999999993</v>
      </c>
      <c r="K51" s="214">
        <f t="shared" ref="K51:K58" si="33">I51/$I$60</f>
        <v>0.16765627593887661</v>
      </c>
      <c r="L51" s="215">
        <f t="shared" ref="L51:L58" si="34">J51/$J$60</f>
        <v>0.16449470199876368</v>
      </c>
      <c r="M51" s="52">
        <f t="shared" ref="M51:M58" si="35">(J51-I51)/I51</f>
        <v>-3.3983133484023993E-2</v>
      </c>
      <c r="O51" s="27">
        <f t="shared" si="28"/>
        <v>1.2875329829108817</v>
      </c>
      <c r="P51" s="143">
        <f t="shared" si="29"/>
        <v>1.2627004331647509</v>
      </c>
      <c r="Q51" s="52">
        <f t="shared" ref="Q51:Q58" si="36">(P51-O51)/O51</f>
        <v>-1.9286923190106442E-2</v>
      </c>
    </row>
    <row r="52" spans="1:17" ht="20.100000000000001" customHeight="1" x14ac:dyDescent="0.25">
      <c r="A52" s="8"/>
      <c r="B52" t="s">
        <v>39</v>
      </c>
      <c r="C52" s="31">
        <v>13468.530000000024</v>
      </c>
      <c r="D52" s="141">
        <v>14066.140000000029</v>
      </c>
      <c r="E52" s="218">
        <f t="shared" si="30"/>
        <v>7.6462452923197069E-3</v>
      </c>
      <c r="F52" s="219">
        <f t="shared" si="31"/>
        <v>7.8233979541278299E-3</v>
      </c>
      <c r="G52" s="52">
        <f t="shared" si="32"/>
        <v>4.4370840767329701E-2</v>
      </c>
      <c r="I52" s="31">
        <v>3492.1129999999989</v>
      </c>
      <c r="J52" s="141">
        <v>3507.2999999999993</v>
      </c>
      <c r="K52" s="218">
        <f t="shared" si="33"/>
        <v>6.7162695719359816E-3</v>
      </c>
      <c r="L52" s="219">
        <f t="shared" si="34"/>
        <v>6.8510973156620117E-3</v>
      </c>
      <c r="M52" s="52">
        <f t="shared" si="35"/>
        <v>4.3489428893052308E-3</v>
      </c>
      <c r="O52" s="27">
        <f t="shared" si="28"/>
        <v>2.5927944623503771</v>
      </c>
      <c r="P52" s="143">
        <f t="shared" si="29"/>
        <v>2.493434588309225</v>
      </c>
      <c r="Q52" s="52">
        <f t="shared" si="36"/>
        <v>-3.8321538974239414E-2</v>
      </c>
    </row>
    <row r="53" spans="1:17" ht="20.100000000000001" customHeight="1" x14ac:dyDescent="0.25">
      <c r="A53" s="23" t="s">
        <v>128</v>
      </c>
      <c r="B53" s="15"/>
      <c r="C53" s="78">
        <f>SUM(C54:C56)</f>
        <v>134918.68000000011</v>
      </c>
      <c r="D53" s="210">
        <f>SUM(D54:D56)</f>
        <v>135482.49999999988</v>
      </c>
      <c r="E53" s="216">
        <f>C53/$C$60</f>
        <v>7.6594945535703451E-2</v>
      </c>
      <c r="F53" s="217">
        <f>D53/$D$60</f>
        <v>7.5353544989607724E-2</v>
      </c>
      <c r="G53" s="53">
        <f>(D53-C53)/C53</f>
        <v>4.1789617271661252E-3</v>
      </c>
      <c r="I53" s="78">
        <f>SUM(I54:I56)</f>
        <v>115011.20099999993</v>
      </c>
      <c r="J53" s="210">
        <f>SUM(J54:J56)</f>
        <v>110883.14400000004</v>
      </c>
      <c r="K53" s="216">
        <f t="shared" si="33"/>
        <v>0.22119737525908037</v>
      </c>
      <c r="L53" s="217">
        <f t="shared" si="34"/>
        <v>0.21659715741754762</v>
      </c>
      <c r="M53" s="53">
        <f t="shared" si="35"/>
        <v>-3.5892651881792685E-2</v>
      </c>
      <c r="O53" s="63">
        <f t="shared" si="28"/>
        <v>8.5244831182753806</v>
      </c>
      <c r="P53" s="237">
        <f t="shared" si="29"/>
        <v>8.1843148746148131</v>
      </c>
      <c r="Q53" s="53">
        <f t="shared" si="36"/>
        <v>-3.9904852756560825E-2</v>
      </c>
    </row>
    <row r="54" spans="1:17" ht="20.100000000000001" customHeight="1" x14ac:dyDescent="0.25">
      <c r="A54" s="8"/>
      <c r="B54" s="3" t="s">
        <v>7</v>
      </c>
      <c r="C54" s="31">
        <v>122961.09000000008</v>
      </c>
      <c r="D54" s="141">
        <v>124995.31999999991</v>
      </c>
      <c r="E54" s="214">
        <f>C54/$C$60</f>
        <v>6.9806478921678822E-2</v>
      </c>
      <c r="F54" s="215">
        <f>D54/$D$60</f>
        <v>6.9520716469731625E-2</v>
      </c>
      <c r="G54" s="52">
        <f>(D54-C54)/C54</f>
        <v>1.6543688739257434E-2</v>
      </c>
      <c r="I54" s="31">
        <v>105271.27099999994</v>
      </c>
      <c r="J54" s="141">
        <v>102330.71000000004</v>
      </c>
      <c r="K54" s="214">
        <f t="shared" si="33"/>
        <v>0.20246487848942074</v>
      </c>
      <c r="L54" s="215">
        <f t="shared" si="34"/>
        <v>0.1998909852566898</v>
      </c>
      <c r="M54" s="52">
        <f t="shared" si="35"/>
        <v>-2.7933176564381951E-2</v>
      </c>
      <c r="O54" s="27">
        <f t="shared" si="28"/>
        <v>8.5613482281264641</v>
      </c>
      <c r="P54" s="143">
        <f t="shared" si="29"/>
        <v>8.1867633124184263</v>
      </c>
      <c r="Q54" s="52">
        <f t="shared" si="36"/>
        <v>-4.3753028813548298E-2</v>
      </c>
    </row>
    <row r="55" spans="1:17" ht="20.100000000000001" customHeight="1" x14ac:dyDescent="0.25">
      <c r="A55" s="8"/>
      <c r="B55" s="3" t="s">
        <v>8</v>
      </c>
      <c r="C55" s="31">
        <v>9833.550000000012</v>
      </c>
      <c r="D55" s="141">
        <v>8842.1900000000023</v>
      </c>
      <c r="E55" s="214">
        <f t="shared" si="30"/>
        <v>5.5826237454488659E-3</v>
      </c>
      <c r="F55" s="215">
        <f t="shared" si="31"/>
        <v>4.9179071981374734E-3</v>
      </c>
      <c r="G55" s="52">
        <f t="shared" si="32"/>
        <v>-0.10081404985991921</v>
      </c>
      <c r="I55" s="31">
        <v>8254.8320000000003</v>
      </c>
      <c r="J55" s="141">
        <v>7380.1219999999985</v>
      </c>
      <c r="K55" s="214">
        <f t="shared" si="33"/>
        <v>1.587625514496337E-2</v>
      </c>
      <c r="L55" s="215">
        <f t="shared" si="34"/>
        <v>1.4416198792078852E-2</v>
      </c>
      <c r="M55" s="52">
        <f t="shared" si="35"/>
        <v>-0.10596339210779841</v>
      </c>
      <c r="O55" s="27">
        <f t="shared" si="28"/>
        <v>8.3945594419105909</v>
      </c>
      <c r="P55" s="143">
        <f t="shared" si="29"/>
        <v>8.3464865604561727</v>
      </c>
      <c r="Q55" s="52">
        <f t="shared" si="36"/>
        <v>-5.7266711597049472E-3</v>
      </c>
    </row>
    <row r="56" spans="1:17" ht="20.100000000000001" customHeight="1" x14ac:dyDescent="0.25">
      <c r="A56" s="32"/>
      <c r="B56" s="33" t="s">
        <v>9</v>
      </c>
      <c r="C56" s="211">
        <v>2124.0399999999991</v>
      </c>
      <c r="D56" s="212">
        <v>1644.9900000000005</v>
      </c>
      <c r="E56" s="218">
        <f t="shared" si="30"/>
        <v>1.2058428685757625E-3</v>
      </c>
      <c r="F56" s="219">
        <f t="shared" si="31"/>
        <v>9.1492132173863743E-4</v>
      </c>
      <c r="G56" s="52">
        <f t="shared" si="32"/>
        <v>-0.22553718385717728</v>
      </c>
      <c r="I56" s="211">
        <v>1485.0980000000004</v>
      </c>
      <c r="J56" s="212">
        <v>1172.3119999999985</v>
      </c>
      <c r="K56" s="218">
        <f t="shared" si="33"/>
        <v>2.8562416246962767E-3</v>
      </c>
      <c r="L56" s="219">
        <f t="shared" si="34"/>
        <v>2.2899733687789339E-3</v>
      </c>
      <c r="M56" s="52">
        <f t="shared" si="35"/>
        <v>-0.21061640376594795</v>
      </c>
      <c r="O56" s="27">
        <f t="shared" si="28"/>
        <v>6.9918551439709287</v>
      </c>
      <c r="P56" s="143">
        <f t="shared" si="29"/>
        <v>7.1265600398786511</v>
      </c>
      <c r="Q56" s="52">
        <f t="shared" si="36"/>
        <v>1.926597349830371E-2</v>
      </c>
    </row>
    <row r="57" spans="1:17" ht="20.100000000000001" customHeight="1" x14ac:dyDescent="0.25">
      <c r="A57" s="8" t="s">
        <v>129</v>
      </c>
      <c r="B57" s="3"/>
      <c r="C57" s="19">
        <v>879.61999999999955</v>
      </c>
      <c r="D57" s="140">
        <v>1069.849999999999</v>
      </c>
      <c r="E57" s="214">
        <f t="shared" si="30"/>
        <v>4.993707764715411E-4</v>
      </c>
      <c r="F57" s="215">
        <f t="shared" si="31"/>
        <v>5.9503618627595306E-4</v>
      </c>
      <c r="G57" s="54">
        <f t="shared" si="32"/>
        <v>0.21626384120415582</v>
      </c>
      <c r="I57" s="19">
        <v>1271.3219999999999</v>
      </c>
      <c r="J57" s="140">
        <v>1425.6569999999997</v>
      </c>
      <c r="K57" s="214">
        <f t="shared" si="33"/>
        <v>2.4450930610586765E-3</v>
      </c>
      <c r="L57" s="215">
        <f t="shared" si="34"/>
        <v>2.7848529768639001E-3</v>
      </c>
      <c r="M57" s="54">
        <f t="shared" si="35"/>
        <v>0.12139725419681231</v>
      </c>
      <c r="O57" s="238">
        <f t="shared" si="28"/>
        <v>14.453082012687304</v>
      </c>
      <c r="P57" s="239">
        <f t="shared" si="29"/>
        <v>13.325765294200131</v>
      </c>
      <c r="Q57" s="54">
        <f t="shared" si="36"/>
        <v>-7.7998361698742413E-2</v>
      </c>
    </row>
    <row r="58" spans="1:17" ht="20.100000000000001" customHeight="1" x14ac:dyDescent="0.25">
      <c r="A58" s="8" t="s">
        <v>10</v>
      </c>
      <c r="C58" s="19">
        <v>11429.130000000006</v>
      </c>
      <c r="D58" s="140">
        <v>18299.86000000003</v>
      </c>
      <c r="E58" s="214">
        <f>C58/$C$60</f>
        <v>6.4884535623271301E-3</v>
      </c>
      <c r="F58" s="215">
        <f>D58/$D$60</f>
        <v>1.0178136097381774E-2</v>
      </c>
      <c r="G58" s="52">
        <f t="shared" si="32"/>
        <v>0.60115949332976515</v>
      </c>
      <c r="I58" s="19">
        <v>8715.7820000000065</v>
      </c>
      <c r="J58" s="140">
        <v>11453.755000000016</v>
      </c>
      <c r="K58" s="214">
        <f t="shared" si="33"/>
        <v>1.6762785580600455E-2</v>
      </c>
      <c r="L58" s="215">
        <f t="shared" si="34"/>
        <v>2.2373560897200259E-2</v>
      </c>
      <c r="M58" s="52">
        <f t="shared" si="35"/>
        <v>0.3141396836221933</v>
      </c>
      <c r="O58" s="27">
        <f t="shared" si="28"/>
        <v>7.6259365323519823</v>
      </c>
      <c r="P58" s="143">
        <f t="shared" si="29"/>
        <v>6.2589303961888216</v>
      </c>
      <c r="Q58" s="52">
        <f t="shared" si="36"/>
        <v>-0.17925747616228196</v>
      </c>
    </row>
    <row r="59" spans="1:17" ht="20.100000000000001" customHeight="1" thickBot="1" x14ac:dyDescent="0.3">
      <c r="A59" s="8" t="s">
        <v>11</v>
      </c>
      <c r="B59" s="10"/>
      <c r="C59" s="21">
        <v>12584.790000000006</v>
      </c>
      <c r="D59" s="142">
        <v>19930.41</v>
      </c>
      <c r="E59" s="220">
        <f>C59/$C$60</f>
        <v>7.1445355426562511E-3</v>
      </c>
      <c r="F59" s="221">
        <f>D59/$D$60</f>
        <v>1.1085026085260671E-2</v>
      </c>
      <c r="G59" s="55">
        <f t="shared" si="32"/>
        <v>0.58369031187647868</v>
      </c>
      <c r="I59" s="21">
        <v>2914.5430000000006</v>
      </c>
      <c r="J59" s="142">
        <v>3701.0030000000011</v>
      </c>
      <c r="K59" s="220">
        <f>I59/$I$60</f>
        <v>5.6054476092265689E-3</v>
      </c>
      <c r="L59" s="221">
        <f>J59/$J$60</f>
        <v>7.2294733038397235E-3</v>
      </c>
      <c r="M59" s="55">
        <f>(J59-I59)/I59</f>
        <v>0.2698399028595565</v>
      </c>
      <c r="O59" s="240">
        <f t="shared" si="28"/>
        <v>2.3159250174218236</v>
      </c>
      <c r="P59" s="241">
        <f t="shared" si="29"/>
        <v>1.8569628020698024</v>
      </c>
      <c r="Q59" s="55">
        <f>(P59-O59)/O59</f>
        <v>-0.19817663002878888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1761456.7000000023</v>
      </c>
      <c r="D60" s="226">
        <f>D48+D49+D50+D53+D57+D58+D59</f>
        <v>1797957.8800000022</v>
      </c>
      <c r="E60" s="222">
        <f>E48+E49+E50+E53+E57+E58+E59</f>
        <v>0.99999999999999989</v>
      </c>
      <c r="F60" s="223">
        <f>F48+F49+F50+F53+F57+F58+F59</f>
        <v>0.99999999999999978</v>
      </c>
      <c r="G60" s="55">
        <f>(D60-C60)/C60</f>
        <v>2.0722155702152592E-2</v>
      </c>
      <c r="H60" s="1"/>
      <c r="I60" s="213">
        <f>I48+I49+I50+I53+I57+I58+I59</f>
        <v>519948.30800000014</v>
      </c>
      <c r="J60" s="226">
        <f>J48+J49+J50+J53+J57+J58+J59</f>
        <v>511932.59100000013</v>
      </c>
      <c r="K60" s="222">
        <f>K48+K49+K50+K53+K57+K58+K59</f>
        <v>0.99999999999999989</v>
      </c>
      <c r="L60" s="223">
        <f>L48+L49+L50+L53+L57+L58+L59</f>
        <v>1</v>
      </c>
      <c r="M60" s="55">
        <f>(J60-I60)/I60</f>
        <v>-1.5416372890668205E-2</v>
      </c>
      <c r="N60" s="1"/>
      <c r="O60" s="24">
        <f t="shared" si="28"/>
        <v>2.951808625213435</v>
      </c>
      <c r="P60" s="242">
        <f t="shared" si="29"/>
        <v>2.847300243763216</v>
      </c>
      <c r="Q60" s="55">
        <f>(P60-O60)/O60</f>
        <v>-3.5404863498785383E-2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zoomScaleNormal="100" workbookViewId="0"/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217</v>
      </c>
    </row>
    <row r="3" spans="1:20" ht="8.25" customHeight="1" thickBot="1" x14ac:dyDescent="0.3">
      <c r="Q3" s="10"/>
    </row>
    <row r="4" spans="1:20" x14ac:dyDescent="0.25">
      <c r="A4" s="355" t="s">
        <v>3</v>
      </c>
      <c r="B4" s="343"/>
      <c r="C4" s="370" t="s">
        <v>1</v>
      </c>
      <c r="D4" s="371"/>
      <c r="E4" s="368" t="s">
        <v>104</v>
      </c>
      <c r="F4" s="368"/>
      <c r="G4" s="130" t="s">
        <v>0</v>
      </c>
      <c r="I4" s="372">
        <v>1000</v>
      </c>
      <c r="J4" s="368"/>
      <c r="K4" s="366" t="s">
        <v>104</v>
      </c>
      <c r="L4" s="367"/>
      <c r="M4" s="130" t="s">
        <v>0</v>
      </c>
      <c r="O4" s="378" t="s">
        <v>22</v>
      </c>
      <c r="P4" s="368"/>
      <c r="Q4" s="130" t="s">
        <v>0</v>
      </c>
    </row>
    <row r="5" spans="1:20" x14ac:dyDescent="0.25">
      <c r="A5" s="369"/>
      <c r="B5" s="344"/>
      <c r="C5" s="373" t="s">
        <v>68</v>
      </c>
      <c r="D5" s="374"/>
      <c r="E5" s="375" t="str">
        <f>C5</f>
        <v>nov</v>
      </c>
      <c r="F5" s="375"/>
      <c r="G5" s="131" t="s">
        <v>150</v>
      </c>
      <c r="I5" s="376" t="str">
        <f>C5</f>
        <v>nov</v>
      </c>
      <c r="J5" s="375"/>
      <c r="K5" s="377" t="str">
        <f>C5</f>
        <v>nov</v>
      </c>
      <c r="L5" s="365"/>
      <c r="M5" s="131" t="str">
        <f>G5</f>
        <v>2025 /2024</v>
      </c>
      <c r="O5" s="376" t="str">
        <f>C5</f>
        <v>nov</v>
      </c>
      <c r="P5" s="374"/>
      <c r="Q5" s="131" t="str">
        <f>G5</f>
        <v>2025 /2024</v>
      </c>
    </row>
    <row r="6" spans="1:20" ht="19.5" customHeight="1" x14ac:dyDescent="0.25">
      <c r="A6" s="369"/>
      <c r="B6" s="344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131092.71999999991</v>
      </c>
      <c r="D7" s="210">
        <f>D8+D9</f>
        <v>125466.59999999999</v>
      </c>
      <c r="E7" s="216">
        <f t="shared" ref="E7:E19" si="0">C7/$C$20</f>
        <v>0.44365495873712063</v>
      </c>
      <c r="F7" s="217">
        <f t="shared" ref="F7:F19" si="1">D7/$D$20</f>
        <v>0.47620437483017658</v>
      </c>
      <c r="G7" s="53">
        <f t="shared" ref="G7:G20" si="2">(D7-C7)/C7</f>
        <v>-4.2917104778968096E-2</v>
      </c>
      <c r="I7" s="224">
        <f>I8+I9</f>
        <v>40704.029000000039</v>
      </c>
      <c r="J7" s="225">
        <f>J8+J9</f>
        <v>38109.839</v>
      </c>
      <c r="K7" s="229">
        <f t="shared" ref="K7:K19" si="3">I7/$I$20</f>
        <v>0.44455818692297611</v>
      </c>
      <c r="L7" s="230">
        <f t="shared" ref="L7:L19" si="4">J7/$J$20</f>
        <v>0.43487263033496454</v>
      </c>
      <c r="M7" s="53">
        <f t="shared" ref="M7:M20" si="5">(J7-I7)/I7</f>
        <v>-6.3733002941798123E-2</v>
      </c>
      <c r="O7" s="63">
        <f t="shared" ref="O7:O20" si="6">(I7/C7)*10</f>
        <v>3.1049801239916346</v>
      </c>
      <c r="P7" s="237">
        <f t="shared" ref="P7:P20" si="7">(J7/D7)*10</f>
        <v>3.0374489306317383</v>
      </c>
      <c r="Q7" s="53">
        <f t="shared" ref="Q7:Q20" si="8">(P7-O7)/O7</f>
        <v>-2.1749315829139994E-2</v>
      </c>
    </row>
    <row r="8" spans="1:20" ht="20.100000000000001" customHeight="1" x14ac:dyDescent="0.25">
      <c r="A8" s="8" t="s">
        <v>4</v>
      </c>
      <c r="C8" s="19">
        <v>63799.749999999985</v>
      </c>
      <c r="D8" s="140">
        <v>56072.539999999994</v>
      </c>
      <c r="E8" s="214">
        <f t="shared" si="0"/>
        <v>0.21591645557196942</v>
      </c>
      <c r="F8" s="215">
        <f t="shared" si="1"/>
        <v>0.21282149078591486</v>
      </c>
      <c r="G8" s="52">
        <f t="shared" si="2"/>
        <v>-0.1211166187955281</v>
      </c>
      <c r="I8" s="19">
        <v>23362.601000000021</v>
      </c>
      <c r="J8" s="140">
        <v>20942.790000000005</v>
      </c>
      <c r="K8" s="227">
        <f t="shared" si="3"/>
        <v>0.2551598895127779</v>
      </c>
      <c r="L8" s="228">
        <f t="shared" si="4"/>
        <v>0.23897886773682758</v>
      </c>
      <c r="M8" s="52">
        <f t="shared" si="5"/>
        <v>-0.1035762670432121</v>
      </c>
      <c r="O8" s="27">
        <f t="shared" si="6"/>
        <v>3.661864035517385</v>
      </c>
      <c r="P8" s="143">
        <f t="shared" si="7"/>
        <v>3.7349458397996611</v>
      </c>
      <c r="Q8" s="52">
        <f t="shared" si="8"/>
        <v>1.9957541725590128E-2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67292.969999999943</v>
      </c>
      <c r="D9" s="140">
        <v>69394.06</v>
      </c>
      <c r="E9" s="214">
        <f t="shared" si="0"/>
        <v>0.22773850316515129</v>
      </c>
      <c r="F9" s="215">
        <f t="shared" si="1"/>
        <v>0.26338288404426169</v>
      </c>
      <c r="G9" s="52">
        <f t="shared" si="2"/>
        <v>3.1223023742302597E-2</v>
      </c>
      <c r="I9" s="19">
        <v>17341.428000000014</v>
      </c>
      <c r="J9" s="140">
        <v>17167.048999999995</v>
      </c>
      <c r="K9" s="227">
        <f t="shared" si="3"/>
        <v>0.18939829741019815</v>
      </c>
      <c r="L9" s="228">
        <f t="shared" si="4"/>
        <v>0.19589376259813693</v>
      </c>
      <c r="M9" s="52">
        <f t="shared" si="5"/>
        <v>-1.0055630943427431E-2</v>
      </c>
      <c r="O9" s="27">
        <f t="shared" si="6"/>
        <v>2.5770044032831407</v>
      </c>
      <c r="P9" s="143">
        <f t="shared" si="7"/>
        <v>2.4738499231778621</v>
      </c>
      <c r="Q9" s="52">
        <f t="shared" si="8"/>
        <v>-4.0028833467982562E-2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95984.289999999979</v>
      </c>
      <c r="D10" s="210">
        <f>D11+D12</f>
        <v>65783.180000000008</v>
      </c>
      <c r="E10" s="216">
        <f t="shared" si="0"/>
        <v>0.32483807048447727</v>
      </c>
      <c r="F10" s="217">
        <f t="shared" si="1"/>
        <v>0.24967790715808813</v>
      </c>
      <c r="G10" s="53">
        <f t="shared" si="2"/>
        <v>-0.31464638640344139</v>
      </c>
      <c r="I10" s="224">
        <f>I11+I12</f>
        <v>12847.309000000007</v>
      </c>
      <c r="J10" s="225">
        <f>J11+J12</f>
        <v>9951.6630000000041</v>
      </c>
      <c r="K10" s="229">
        <f t="shared" si="3"/>
        <v>0.14031476824761574</v>
      </c>
      <c r="L10" s="230">
        <f t="shared" si="4"/>
        <v>0.11355875486687692</v>
      </c>
      <c r="M10" s="53">
        <f t="shared" si="5"/>
        <v>-0.22538930137042715</v>
      </c>
      <c r="O10" s="63">
        <f t="shared" si="6"/>
        <v>1.3384803909056378</v>
      </c>
      <c r="P10" s="237">
        <f t="shared" si="7"/>
        <v>1.5127974962596826</v>
      </c>
      <c r="Q10" s="53">
        <f t="shared" si="8"/>
        <v>0.13023508341134463</v>
      </c>
      <c r="T10" s="2"/>
    </row>
    <row r="11" spans="1:20" ht="20.100000000000001" customHeight="1" x14ac:dyDescent="0.25">
      <c r="A11" s="8"/>
      <c r="B11" t="s">
        <v>6</v>
      </c>
      <c r="C11" s="19">
        <v>94510.779999999984</v>
      </c>
      <c r="D11" s="140">
        <v>63329.700000000012</v>
      </c>
      <c r="E11" s="214">
        <f t="shared" si="0"/>
        <v>0.31985129457313199</v>
      </c>
      <c r="F11" s="215">
        <f t="shared" si="1"/>
        <v>0.24036580409991695</v>
      </c>
      <c r="G11" s="52">
        <f t="shared" si="2"/>
        <v>-0.32992088309926104</v>
      </c>
      <c r="I11" s="19">
        <v>12496.151000000007</v>
      </c>
      <c r="J11" s="140">
        <v>9307.2260000000042</v>
      </c>
      <c r="K11" s="227">
        <f t="shared" si="3"/>
        <v>0.13647951734890254</v>
      </c>
      <c r="L11" s="228">
        <f t="shared" si="4"/>
        <v>0.10620506299546352</v>
      </c>
      <c r="M11" s="52">
        <f t="shared" si="5"/>
        <v>-0.25519257889889463</v>
      </c>
      <c r="O11" s="27">
        <f t="shared" si="6"/>
        <v>1.3221931931997608</v>
      </c>
      <c r="P11" s="143">
        <f t="shared" si="7"/>
        <v>1.4696463112883849</v>
      </c>
      <c r="Q11" s="52">
        <f t="shared" si="8"/>
        <v>0.11152161336709165</v>
      </c>
    </row>
    <row r="12" spans="1:20" ht="20.100000000000001" customHeight="1" x14ac:dyDescent="0.25">
      <c r="A12" s="8"/>
      <c r="B12" t="s">
        <v>39</v>
      </c>
      <c r="C12" s="19">
        <v>1473.5099999999998</v>
      </c>
      <c r="D12" s="140">
        <v>2453.4799999999991</v>
      </c>
      <c r="E12" s="218">
        <f t="shared" si="0"/>
        <v>4.9867759113453054E-3</v>
      </c>
      <c r="F12" s="219">
        <f t="shared" si="1"/>
        <v>9.3121030581711887E-3</v>
      </c>
      <c r="G12" s="52">
        <f t="shared" si="2"/>
        <v>0.6650582622445721</v>
      </c>
      <c r="I12" s="19">
        <v>351.15799999999996</v>
      </c>
      <c r="J12" s="140">
        <v>644.43700000000001</v>
      </c>
      <c r="K12" s="231">
        <f t="shared" si="3"/>
        <v>3.8352508987132029E-3</v>
      </c>
      <c r="L12" s="232">
        <f t="shared" si="4"/>
        <v>7.353691871413404E-3</v>
      </c>
      <c r="M12" s="52">
        <f t="shared" si="5"/>
        <v>0.83517675804054037</v>
      </c>
      <c r="O12" s="27">
        <f t="shared" si="6"/>
        <v>2.3831395782858618</v>
      </c>
      <c r="P12" s="143">
        <f t="shared" si="7"/>
        <v>2.626624223551854</v>
      </c>
      <c r="Q12" s="52">
        <f t="shared" si="8"/>
        <v>0.10216969559169724</v>
      </c>
    </row>
    <row r="13" spans="1:20" ht="20.100000000000001" customHeight="1" x14ac:dyDescent="0.25">
      <c r="A13" s="23" t="s">
        <v>128</v>
      </c>
      <c r="B13" s="15"/>
      <c r="C13" s="310">
        <f>SUM(C14:C16)</f>
        <v>63906.769999999968</v>
      </c>
      <c r="D13" s="309">
        <f>SUM(D14:D16)</f>
        <v>67147.319999999992</v>
      </c>
      <c r="E13" s="216">
        <f t="shared" si="0"/>
        <v>0.21627864161619856</v>
      </c>
      <c r="F13" s="217">
        <f t="shared" si="1"/>
        <v>0.25485545589122371</v>
      </c>
      <c r="G13" s="53">
        <f t="shared" si="2"/>
        <v>5.0707460258123303E-2</v>
      </c>
      <c r="I13" s="224">
        <f>SUM(I14:I16)</f>
        <v>36142.115000000005</v>
      </c>
      <c r="J13" s="225">
        <f>SUM(J14:J16)</f>
        <v>37439.571000000011</v>
      </c>
      <c r="K13" s="229">
        <f t="shared" si="3"/>
        <v>0.39473421945433668</v>
      </c>
      <c r="L13" s="230">
        <f t="shared" si="4"/>
        <v>0.42722418007020874</v>
      </c>
      <c r="M13" s="53">
        <f t="shared" si="5"/>
        <v>3.5898729224894711E-2</v>
      </c>
      <c r="O13" s="63">
        <f t="shared" si="6"/>
        <v>5.6554438598602346</v>
      </c>
      <c r="P13" s="237">
        <f t="shared" si="7"/>
        <v>5.5757357106731913</v>
      </c>
      <c r="Q13" s="53">
        <f t="shared" si="8"/>
        <v>-1.4094057188468517E-2</v>
      </c>
    </row>
    <row r="14" spans="1:20" ht="20.100000000000001" customHeight="1" x14ac:dyDescent="0.25">
      <c r="A14" s="8"/>
      <c r="B14" s="3" t="s">
        <v>7</v>
      </c>
      <c r="C14" s="31">
        <v>60049.589999999967</v>
      </c>
      <c r="D14" s="141">
        <v>64610.32</v>
      </c>
      <c r="E14" s="214">
        <f t="shared" si="0"/>
        <v>0.20322485011853456</v>
      </c>
      <c r="F14" s="215">
        <f t="shared" si="1"/>
        <v>0.24522635540596185</v>
      </c>
      <c r="G14" s="52">
        <f t="shared" si="2"/>
        <v>7.5949394492119515E-2</v>
      </c>
      <c r="I14" s="31">
        <v>33999.949000000008</v>
      </c>
      <c r="J14" s="141">
        <v>35924.625000000007</v>
      </c>
      <c r="K14" s="227">
        <f t="shared" si="3"/>
        <v>0.37133807277195197</v>
      </c>
      <c r="L14" s="228">
        <f t="shared" si="4"/>
        <v>0.40993708127571016</v>
      </c>
      <c r="M14" s="52">
        <f t="shared" si="5"/>
        <v>5.6608202559362636E-2</v>
      </c>
      <c r="O14" s="27">
        <f t="shared" si="6"/>
        <v>5.6619785414022017</v>
      </c>
      <c r="P14" s="143">
        <f t="shared" si="7"/>
        <v>5.5601992065663826</v>
      </c>
      <c r="Q14" s="52">
        <f t="shared" si="8"/>
        <v>-1.7975930867907042E-2</v>
      </c>
      <c r="S14" s="119"/>
    </row>
    <row r="15" spans="1:20" ht="20.100000000000001" customHeight="1" x14ac:dyDescent="0.25">
      <c r="A15" s="8"/>
      <c r="B15" s="3" t="s">
        <v>8</v>
      </c>
      <c r="C15" s="31">
        <v>2543.0100000000011</v>
      </c>
      <c r="D15" s="141">
        <v>1952.8000000000002</v>
      </c>
      <c r="E15" s="214">
        <f t="shared" si="0"/>
        <v>8.6062673550299854E-3</v>
      </c>
      <c r="F15" s="215">
        <f t="shared" si="1"/>
        <v>7.4117885012295621E-3</v>
      </c>
      <c r="G15" s="52">
        <f t="shared" si="2"/>
        <v>-0.2320911046358452</v>
      </c>
      <c r="I15" s="31">
        <v>1683.8259999999998</v>
      </c>
      <c r="J15" s="141">
        <v>1198.1689999999999</v>
      </c>
      <c r="K15" s="227">
        <f t="shared" si="3"/>
        <v>1.8390283518463647E-2</v>
      </c>
      <c r="L15" s="228">
        <f t="shared" si="4"/>
        <v>1.3672345994844378E-2</v>
      </c>
      <c r="M15" s="52">
        <f t="shared" si="5"/>
        <v>-0.28842469471311166</v>
      </c>
      <c r="O15" s="27">
        <f t="shared" si="6"/>
        <v>6.6213896130962882</v>
      </c>
      <c r="P15" s="143">
        <f t="shared" si="7"/>
        <v>6.1356462515362544</v>
      </c>
      <c r="Q15" s="52">
        <f t="shared" si="8"/>
        <v>-7.3359731105279408E-2</v>
      </c>
    </row>
    <row r="16" spans="1:20" ht="20.100000000000001" customHeight="1" x14ac:dyDescent="0.25">
      <c r="A16" s="32"/>
      <c r="B16" s="33" t="s">
        <v>9</v>
      </c>
      <c r="C16" s="211">
        <v>1314.1699999999992</v>
      </c>
      <c r="D16" s="212">
        <v>584.19999999999993</v>
      </c>
      <c r="E16" s="218">
        <f t="shared" si="0"/>
        <v>4.4475241426340214E-3</v>
      </c>
      <c r="F16" s="219">
        <f t="shared" si="1"/>
        <v>2.217311984032317E-3</v>
      </c>
      <c r="G16" s="52">
        <f t="shared" si="2"/>
        <v>-0.5554608612279992</v>
      </c>
      <c r="I16" s="211">
        <v>458.34000000000003</v>
      </c>
      <c r="J16" s="212">
        <v>316.77699999999999</v>
      </c>
      <c r="K16" s="231">
        <f t="shared" si="3"/>
        <v>5.0058631639211112E-3</v>
      </c>
      <c r="L16" s="232">
        <f t="shared" si="4"/>
        <v>3.6147527996541538E-3</v>
      </c>
      <c r="M16" s="52">
        <f t="shared" si="5"/>
        <v>-0.30886023476022173</v>
      </c>
      <c r="O16" s="27">
        <f t="shared" si="6"/>
        <v>3.4876766323991593</v>
      </c>
      <c r="P16" s="143">
        <f t="shared" si="7"/>
        <v>5.4224067100308115</v>
      </c>
      <c r="Q16" s="52">
        <f t="shared" si="8"/>
        <v>0.55473321685237742</v>
      </c>
    </row>
    <row r="17" spans="1:17" ht="20.100000000000001" customHeight="1" x14ac:dyDescent="0.25">
      <c r="A17" s="8" t="s">
        <v>129</v>
      </c>
      <c r="B17" s="3"/>
      <c r="C17" s="19">
        <v>53.509999999999991</v>
      </c>
      <c r="D17" s="140">
        <v>506.17999999999989</v>
      </c>
      <c r="E17" s="214">
        <f t="shared" si="0"/>
        <v>1.8109302211460207E-4</v>
      </c>
      <c r="F17" s="215">
        <f t="shared" si="1"/>
        <v>1.9211896269727461E-3</v>
      </c>
      <c r="G17" s="54">
        <f t="shared" si="2"/>
        <v>8.4595402728461959</v>
      </c>
      <c r="I17" s="31">
        <v>28.090000000000007</v>
      </c>
      <c r="J17" s="141">
        <v>290.72599999999994</v>
      </c>
      <c r="K17" s="227">
        <f t="shared" si="3"/>
        <v>3.0679123854462638E-4</v>
      </c>
      <c r="L17" s="228">
        <f t="shared" si="4"/>
        <v>3.3174839790523093E-3</v>
      </c>
      <c r="M17" s="54">
        <f t="shared" si="5"/>
        <v>9.3498042007831916</v>
      </c>
      <c r="O17" s="238">
        <f t="shared" si="6"/>
        <v>5.2494860773687178</v>
      </c>
      <c r="P17" s="239">
        <f t="shared" si="7"/>
        <v>5.7435299695760396</v>
      </c>
      <c r="Q17" s="54">
        <f t="shared" si="8"/>
        <v>9.4112811221124179E-2</v>
      </c>
    </row>
    <row r="18" spans="1:17" ht="20.100000000000001" customHeight="1" x14ac:dyDescent="0.25">
      <c r="A18" s="8" t="s">
        <v>10</v>
      </c>
      <c r="C18" s="19">
        <v>2428.2299999999968</v>
      </c>
      <c r="D18" s="140">
        <v>2447.7300000000005</v>
      </c>
      <c r="E18" s="214">
        <f t="shared" si="0"/>
        <v>8.2178192690962378E-3</v>
      </c>
      <c r="F18" s="215">
        <f t="shared" si="1"/>
        <v>9.2902791213204817E-3</v>
      </c>
      <c r="G18" s="52">
        <f t="shared" si="2"/>
        <v>8.030540764261896E-3</v>
      </c>
      <c r="I18" s="19">
        <v>1320.2549999999997</v>
      </c>
      <c r="J18" s="140">
        <v>1393.3559999999993</v>
      </c>
      <c r="K18" s="227">
        <f t="shared" si="3"/>
        <v>1.4419461254707564E-2</v>
      </c>
      <c r="L18" s="228">
        <f t="shared" si="4"/>
        <v>1.5899631292407311E-2</v>
      </c>
      <c r="M18" s="52">
        <f t="shared" si="5"/>
        <v>5.5368849199586199E-2</v>
      </c>
      <c r="O18" s="27">
        <f t="shared" si="6"/>
        <v>5.4371085111377484</v>
      </c>
      <c r="P18" s="143">
        <f t="shared" si="7"/>
        <v>5.6924415683102261</v>
      </c>
      <c r="Q18" s="52">
        <f t="shared" si="8"/>
        <v>4.6961184727035671E-2</v>
      </c>
    </row>
    <row r="19" spans="1:17" ht="20.100000000000001" customHeight="1" thickBot="1" x14ac:dyDescent="0.3">
      <c r="A19" s="8" t="s">
        <v>11</v>
      </c>
      <c r="B19" s="10"/>
      <c r="C19" s="21">
        <v>2017.9799999999998</v>
      </c>
      <c r="D19" s="142">
        <v>2121.1600000000008</v>
      </c>
      <c r="E19" s="220">
        <f t="shared" si="0"/>
        <v>6.8294168709928001E-3</v>
      </c>
      <c r="F19" s="221">
        <f t="shared" si="1"/>
        <v>8.0507933722184042E-3</v>
      </c>
      <c r="G19" s="55">
        <f t="shared" si="2"/>
        <v>5.1130338259051618E-2</v>
      </c>
      <c r="I19" s="21">
        <v>518.83500000000004</v>
      </c>
      <c r="J19" s="142">
        <v>449.32999999999987</v>
      </c>
      <c r="K19" s="233">
        <f t="shared" si="3"/>
        <v>5.6665728818191948E-3</v>
      </c>
      <c r="L19" s="234">
        <f t="shared" si="4"/>
        <v>5.1273194564902137E-3</v>
      </c>
      <c r="M19" s="55">
        <f t="shared" si="5"/>
        <v>-0.1339635915078978</v>
      </c>
      <c r="O19" s="240">
        <f t="shared" si="6"/>
        <v>2.5710611601700717</v>
      </c>
      <c r="P19" s="241">
        <f t="shared" si="7"/>
        <v>2.1183220501989464</v>
      </c>
      <c r="Q19" s="55">
        <f t="shared" si="8"/>
        <v>-0.17609036960489005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295483.49999999983</v>
      </c>
      <c r="D20" s="145">
        <f>D8+D9+D10+D13+D17+D18+D19</f>
        <v>263472.17</v>
      </c>
      <c r="E20" s="222">
        <f>E8+E9+E10+E13+E17+E18+E19</f>
        <v>1</v>
      </c>
      <c r="F20" s="223">
        <f>F8+F9+F10+F13+F17+F18+F19</f>
        <v>1</v>
      </c>
      <c r="G20" s="55">
        <f t="shared" si="2"/>
        <v>-0.10833542312853293</v>
      </c>
      <c r="H20" s="1"/>
      <c r="I20" s="213">
        <f>I8+I9+I10+I13+I17+I18+I19</f>
        <v>91560.63300000006</v>
      </c>
      <c r="J20" s="226">
        <f>J8+J9+J10+J13+J17+J18+J19</f>
        <v>87634.485000000015</v>
      </c>
      <c r="K20" s="235">
        <f>K8+K9+K10+K13+K17+K18+K19</f>
        <v>0.99999999999999978</v>
      </c>
      <c r="L20" s="236">
        <f>L8+L9+L10+L13+L17+L18+L19</f>
        <v>1</v>
      </c>
      <c r="M20" s="55">
        <f t="shared" si="5"/>
        <v>-4.2880306430385227E-2</v>
      </c>
      <c r="N20" s="1"/>
      <c r="O20" s="24">
        <f t="shared" si="6"/>
        <v>3.0986716009523412</v>
      </c>
      <c r="P20" s="242">
        <f t="shared" si="7"/>
        <v>3.3261382027559123</v>
      </c>
      <c r="Q20" s="55">
        <f t="shared" si="8"/>
        <v>7.3407779557427735E-2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5" t="s">
        <v>2</v>
      </c>
      <c r="B24" s="343"/>
      <c r="C24" s="370" t="s">
        <v>1</v>
      </c>
      <c r="D24" s="371"/>
      <c r="E24" s="368" t="s">
        <v>105</v>
      </c>
      <c r="F24" s="368"/>
      <c r="G24" s="130" t="s">
        <v>0</v>
      </c>
      <c r="I24" s="372">
        <v>1000</v>
      </c>
      <c r="J24" s="371"/>
      <c r="K24" s="368" t="s">
        <v>105</v>
      </c>
      <c r="L24" s="368"/>
      <c r="M24" s="130" t="s">
        <v>0</v>
      </c>
      <c r="O24" s="378" t="s">
        <v>22</v>
      </c>
      <c r="P24" s="368"/>
      <c r="Q24" s="130" t="s">
        <v>0</v>
      </c>
    </row>
    <row r="25" spans="1:17" ht="15" customHeight="1" x14ac:dyDescent="0.25">
      <c r="A25" s="369"/>
      <c r="B25" s="344"/>
      <c r="C25" s="373" t="str">
        <f>C5</f>
        <v>nov</v>
      </c>
      <c r="D25" s="374"/>
      <c r="E25" s="375" t="str">
        <f>C5</f>
        <v>nov</v>
      </c>
      <c r="F25" s="375"/>
      <c r="G25" s="131" t="str">
        <f>G5</f>
        <v>2025 /2024</v>
      </c>
      <c r="I25" s="376" t="str">
        <f>C5</f>
        <v>nov</v>
      </c>
      <c r="J25" s="374"/>
      <c r="K25" s="364" t="str">
        <f>C5</f>
        <v>nov</v>
      </c>
      <c r="L25" s="365"/>
      <c r="M25" s="131" t="str">
        <f>G5</f>
        <v>2025 /2024</v>
      </c>
      <c r="O25" s="376" t="str">
        <f>C5</f>
        <v>nov</v>
      </c>
      <c r="P25" s="374"/>
      <c r="Q25" s="131" t="str">
        <f>G5</f>
        <v>2025 /2024</v>
      </c>
    </row>
    <row r="26" spans="1:17" ht="19.5" customHeight="1" x14ac:dyDescent="0.25">
      <c r="A26" s="369"/>
      <c r="B26" s="344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49274.679999999986</v>
      </c>
      <c r="D27" s="210">
        <f>D28+D29</f>
        <v>44065.47</v>
      </c>
      <c r="E27" s="216">
        <f t="shared" ref="E27:E40" si="9">C27/$C$40</f>
        <v>0.40063102947517115</v>
      </c>
      <c r="F27" s="217">
        <f t="shared" ref="F27:F40" si="10">D27/$D$40</f>
        <v>0.37705898837346119</v>
      </c>
      <c r="G27" s="53">
        <f t="shared" ref="G27:G40" si="11">(D27-C27)/C27</f>
        <v>-0.10571778446861524</v>
      </c>
      <c r="I27" s="78">
        <f>I28+I29</f>
        <v>12957.027</v>
      </c>
      <c r="J27" s="210">
        <f>J28+J29</f>
        <v>12081.350999999999</v>
      </c>
      <c r="K27" s="216">
        <f t="shared" ref="K27:K39" si="12">I27/$I$40</f>
        <v>0.32561004763617074</v>
      </c>
      <c r="L27" s="217">
        <f t="shared" ref="L27:L39" si="13">J27/$J$40</f>
        <v>0.31238827485542664</v>
      </c>
      <c r="M27" s="53">
        <f t="shared" ref="M27:M40" si="14">(J27-I27)/I27</f>
        <v>-6.7583096029668013E-2</v>
      </c>
      <c r="O27" s="63">
        <f t="shared" ref="O27:O40" si="15">(I27/C27)*10</f>
        <v>2.6295507144846004</v>
      </c>
      <c r="P27" s="237">
        <f t="shared" ref="P27:P40" si="16">(J27/D27)*10</f>
        <v>2.7416820925772489</v>
      </c>
      <c r="Q27" s="53">
        <f t="shared" ref="Q27:Q40" si="17">(P27-O27)/O27</f>
        <v>4.2642789688361868E-2</v>
      </c>
    </row>
    <row r="28" spans="1:17" ht="20.100000000000001" customHeight="1" x14ac:dyDescent="0.25">
      <c r="A28" s="8" t="s">
        <v>4</v>
      </c>
      <c r="C28" s="19">
        <v>22303.319999999996</v>
      </c>
      <c r="D28" s="140">
        <v>17679.46</v>
      </c>
      <c r="E28" s="214">
        <f t="shared" si="9"/>
        <v>0.18133861147985486</v>
      </c>
      <c r="F28" s="215">
        <f t="shared" si="10"/>
        <v>0.15127943268479993</v>
      </c>
      <c r="G28" s="52">
        <f t="shared" si="11"/>
        <v>-0.20731711691353563</v>
      </c>
      <c r="I28" s="19">
        <v>6437.8920000000007</v>
      </c>
      <c r="J28" s="140">
        <v>5685.918999999999</v>
      </c>
      <c r="K28" s="214">
        <f t="shared" si="12"/>
        <v>0.1617842056512287</v>
      </c>
      <c r="L28" s="215">
        <f t="shared" si="13"/>
        <v>0.14702117564316214</v>
      </c>
      <c r="M28" s="52">
        <f t="shared" si="14"/>
        <v>-0.11680422722220281</v>
      </c>
      <c r="O28" s="27">
        <f t="shared" si="15"/>
        <v>2.8865173436062443</v>
      </c>
      <c r="P28" s="143">
        <f t="shared" si="16"/>
        <v>3.2161157637167648</v>
      </c>
      <c r="Q28" s="52">
        <f t="shared" si="17"/>
        <v>0.11418549791172902</v>
      </c>
    </row>
    <row r="29" spans="1:17" ht="20.100000000000001" customHeight="1" x14ac:dyDescent="0.25">
      <c r="A29" s="8" t="s">
        <v>5</v>
      </c>
      <c r="C29" s="19">
        <v>26971.35999999999</v>
      </c>
      <c r="D29" s="140">
        <v>26386.010000000006</v>
      </c>
      <c r="E29" s="214">
        <f t="shared" si="9"/>
        <v>0.21929241799531629</v>
      </c>
      <c r="F29" s="215">
        <f t="shared" si="10"/>
        <v>0.22577955568866126</v>
      </c>
      <c r="G29" s="52">
        <f t="shared" si="11"/>
        <v>-2.1702650515212588E-2</v>
      </c>
      <c r="I29" s="19">
        <v>6519.1349999999993</v>
      </c>
      <c r="J29" s="140">
        <v>6395.4319999999998</v>
      </c>
      <c r="K29" s="214">
        <f t="shared" si="12"/>
        <v>0.16382584198494204</v>
      </c>
      <c r="L29" s="215">
        <f t="shared" si="13"/>
        <v>0.1653670992122645</v>
      </c>
      <c r="M29" s="52">
        <f t="shared" si="14"/>
        <v>-1.8975370198653585E-2</v>
      </c>
      <c r="O29" s="27">
        <f t="shared" si="15"/>
        <v>2.4170583166736872</v>
      </c>
      <c r="P29" s="143">
        <f t="shared" si="16"/>
        <v>2.4237965497625442</v>
      </c>
      <c r="Q29" s="52">
        <f t="shared" si="17"/>
        <v>2.7877825877739072E-3</v>
      </c>
    </row>
    <row r="30" spans="1:17" ht="20.100000000000001" customHeight="1" x14ac:dyDescent="0.25">
      <c r="A30" s="23" t="s">
        <v>38</v>
      </c>
      <c r="B30" s="15"/>
      <c r="C30" s="78">
        <f>C31+C32</f>
        <v>24873.16</v>
      </c>
      <c r="D30" s="210">
        <f>D31+D32</f>
        <v>24256.880000000001</v>
      </c>
      <c r="E30" s="216">
        <f t="shared" si="9"/>
        <v>0.20223286477153482</v>
      </c>
      <c r="F30" s="217">
        <f t="shared" si="10"/>
        <v>0.20756103665515069</v>
      </c>
      <c r="G30" s="53">
        <f t="shared" si="11"/>
        <v>-2.4776908121042877E-2</v>
      </c>
      <c r="I30" s="78">
        <f>I31+I32</f>
        <v>4117.1699999999983</v>
      </c>
      <c r="J30" s="210">
        <f>J31+J32</f>
        <v>3562.9069999999997</v>
      </c>
      <c r="K30" s="216">
        <f t="shared" si="12"/>
        <v>0.10346446911210515</v>
      </c>
      <c r="L30" s="217">
        <f t="shared" si="13"/>
        <v>9.2126316932628113E-2</v>
      </c>
      <c r="M30" s="53">
        <f t="shared" si="14"/>
        <v>-0.1346223255294289</v>
      </c>
      <c r="O30" s="63">
        <f t="shared" si="15"/>
        <v>1.6552661583811621</v>
      </c>
      <c r="P30" s="237">
        <f t="shared" si="16"/>
        <v>1.4688232781792214</v>
      </c>
      <c r="Q30" s="53">
        <f t="shared" si="17"/>
        <v>-0.11263619403919936</v>
      </c>
    </row>
    <row r="31" spans="1:17" ht="20.100000000000001" customHeight="1" x14ac:dyDescent="0.25">
      <c r="A31" s="8"/>
      <c r="B31" t="s">
        <v>6</v>
      </c>
      <c r="C31" s="31">
        <v>24124.68</v>
      </c>
      <c r="D31" s="141">
        <v>23921.54</v>
      </c>
      <c r="E31" s="214">
        <f t="shared" si="9"/>
        <v>0.19614729885935483</v>
      </c>
      <c r="F31" s="215">
        <f t="shared" si="10"/>
        <v>0.20469160257987232</v>
      </c>
      <c r="G31" s="52">
        <f t="shared" si="11"/>
        <v>-8.4204225714081763E-3</v>
      </c>
      <c r="I31" s="31">
        <v>3975.3699999999985</v>
      </c>
      <c r="J31" s="141">
        <v>3479.2949999999996</v>
      </c>
      <c r="K31" s="214">
        <f t="shared" si="12"/>
        <v>9.9901035559422979E-2</v>
      </c>
      <c r="L31" s="215">
        <f t="shared" si="13"/>
        <v>8.996435603626711E-2</v>
      </c>
      <c r="M31" s="52">
        <f t="shared" si="14"/>
        <v>-0.12478712673285734</v>
      </c>
      <c r="O31" s="27">
        <f t="shared" si="15"/>
        <v>1.64784361906562</v>
      </c>
      <c r="P31" s="143">
        <f t="shared" si="16"/>
        <v>1.4544611258305273</v>
      </c>
      <c r="Q31" s="52">
        <f t="shared" si="17"/>
        <v>-0.11735488185750706</v>
      </c>
    </row>
    <row r="32" spans="1:17" ht="20.100000000000001" customHeight="1" x14ac:dyDescent="0.25">
      <c r="A32" s="8"/>
      <c r="B32" t="s">
        <v>39</v>
      </c>
      <c r="C32" s="31">
        <v>748.48000000000013</v>
      </c>
      <c r="D32" s="141">
        <v>335.34000000000003</v>
      </c>
      <c r="E32" s="218">
        <f t="shared" si="9"/>
        <v>6.0855659121799724E-3</v>
      </c>
      <c r="F32" s="219">
        <f t="shared" si="10"/>
        <v>2.8694340752783635E-3</v>
      </c>
      <c r="G32" s="52">
        <f t="shared" si="11"/>
        <v>-0.55197199657973495</v>
      </c>
      <c r="I32" s="31">
        <v>141.80000000000001</v>
      </c>
      <c r="J32" s="141">
        <v>83.612000000000009</v>
      </c>
      <c r="K32" s="218">
        <f t="shared" si="12"/>
        <v>3.5634335526821864E-3</v>
      </c>
      <c r="L32" s="219">
        <f t="shared" si="13"/>
        <v>2.1619608963610063E-3</v>
      </c>
      <c r="M32" s="52">
        <f t="shared" si="14"/>
        <v>-0.41035260930888573</v>
      </c>
      <c r="O32" s="27">
        <f t="shared" si="15"/>
        <v>1.8945061992304402</v>
      </c>
      <c r="P32" s="143">
        <f t="shared" si="16"/>
        <v>2.4933500328025286</v>
      </c>
      <c r="Q32" s="52">
        <f t="shared" si="17"/>
        <v>0.31609494538225447</v>
      </c>
    </row>
    <row r="33" spans="1:17" ht="20.100000000000001" customHeight="1" x14ac:dyDescent="0.25">
      <c r="A33" s="23" t="s">
        <v>128</v>
      </c>
      <c r="B33" s="15"/>
      <c r="C33" s="310">
        <f>SUM(C34:C36)</f>
        <v>46553.09</v>
      </c>
      <c r="D33" s="309">
        <f>SUM(D34:D36)</f>
        <v>47349.899999999994</v>
      </c>
      <c r="E33" s="216">
        <f t="shared" si="9"/>
        <v>0.37850296281884122</v>
      </c>
      <c r="F33" s="217">
        <f t="shared" si="10"/>
        <v>0.40516316729594731</v>
      </c>
      <c r="G33" s="53">
        <f t="shared" si="11"/>
        <v>1.7116157058532477E-2</v>
      </c>
      <c r="I33" s="310">
        <f>SUM(I34:I36)</f>
        <v>21994.277999999998</v>
      </c>
      <c r="J33" s="309">
        <f>SUM(J34:J36)</f>
        <v>22684.822</v>
      </c>
      <c r="K33" s="216">
        <f t="shared" si="12"/>
        <v>0.55271613675754339</v>
      </c>
      <c r="L33" s="217">
        <f t="shared" si="13"/>
        <v>0.58656291088491919</v>
      </c>
      <c r="M33" s="53">
        <f t="shared" si="14"/>
        <v>3.1396529588286634E-2</v>
      </c>
      <c r="O33" s="63">
        <f t="shared" si="15"/>
        <v>4.7245581335202456</v>
      </c>
      <c r="P33" s="237">
        <f t="shared" si="16"/>
        <v>4.7908912162433301</v>
      </c>
      <c r="Q33" s="53">
        <f t="shared" si="17"/>
        <v>1.4040060646615457E-2</v>
      </c>
    </row>
    <row r="34" spans="1:17" ht="20.100000000000001" customHeight="1" x14ac:dyDescent="0.25">
      <c r="A34" s="8"/>
      <c r="B34" s="3" t="s">
        <v>7</v>
      </c>
      <c r="C34" s="31">
        <v>44248.779999999992</v>
      </c>
      <c r="D34" s="141">
        <v>45787.209999999992</v>
      </c>
      <c r="E34" s="214">
        <f t="shared" si="9"/>
        <v>0.35976761867190948</v>
      </c>
      <c r="F34" s="215">
        <f t="shared" si="10"/>
        <v>0.39179155658712417</v>
      </c>
      <c r="G34" s="52">
        <f t="shared" si="11"/>
        <v>3.4767738229167011E-2</v>
      </c>
      <c r="I34" s="31">
        <v>20957.964</v>
      </c>
      <c r="J34" s="141">
        <v>21823.705999999998</v>
      </c>
      <c r="K34" s="214">
        <f t="shared" si="12"/>
        <v>0.52667356920666686</v>
      </c>
      <c r="L34" s="215">
        <f t="shared" si="13"/>
        <v>0.56429697873127138</v>
      </c>
      <c r="M34" s="52">
        <f t="shared" si="14"/>
        <v>4.1308497333042385E-2</v>
      </c>
      <c r="O34" s="27">
        <f t="shared" si="15"/>
        <v>4.7363936361635286</v>
      </c>
      <c r="P34" s="143">
        <f t="shared" si="16"/>
        <v>4.7663323447748844</v>
      </c>
      <c r="Q34" s="52">
        <f t="shared" si="17"/>
        <v>6.3209924915797631E-3</v>
      </c>
    </row>
    <row r="35" spans="1:17" ht="20.100000000000001" customHeight="1" x14ac:dyDescent="0.25">
      <c r="A35" s="8"/>
      <c r="B35" s="3" t="s">
        <v>8</v>
      </c>
      <c r="C35" s="31">
        <v>1207.8</v>
      </c>
      <c r="D35" s="141">
        <v>1223.76</v>
      </c>
      <c r="E35" s="214">
        <f t="shared" si="9"/>
        <v>9.8200974090569809E-3</v>
      </c>
      <c r="F35" s="215">
        <f t="shared" si="10"/>
        <v>1.0471457756195653E-2</v>
      </c>
      <c r="G35" s="52">
        <f t="shared" si="11"/>
        <v>1.321410829607554E-2</v>
      </c>
      <c r="I35" s="31">
        <v>748.87300000000005</v>
      </c>
      <c r="J35" s="141">
        <v>695.20500000000004</v>
      </c>
      <c r="K35" s="214">
        <f t="shared" si="12"/>
        <v>1.8819176127628824E-2</v>
      </c>
      <c r="L35" s="215">
        <f t="shared" si="13"/>
        <v>1.7975960686918781E-2</v>
      </c>
      <c r="M35" s="52">
        <f t="shared" si="14"/>
        <v>-7.166502197301812E-2</v>
      </c>
      <c r="O35" s="27">
        <f t="shared" si="15"/>
        <v>6.2003063421096218</v>
      </c>
      <c r="P35" s="143">
        <f t="shared" si="16"/>
        <v>5.6808933124141987</v>
      </c>
      <c r="Q35" s="52">
        <f t="shared" si="17"/>
        <v>-8.3772155928459421E-2</v>
      </c>
    </row>
    <row r="36" spans="1:17" ht="20.100000000000001" customHeight="1" x14ac:dyDescent="0.25">
      <c r="A36" s="32"/>
      <c r="B36" s="33" t="s">
        <v>9</v>
      </c>
      <c r="C36" s="211">
        <v>1096.5099999999995</v>
      </c>
      <c r="D36" s="212">
        <v>338.92999999999995</v>
      </c>
      <c r="E36" s="218">
        <f t="shared" si="9"/>
        <v>8.9152467378747022E-3</v>
      </c>
      <c r="F36" s="219">
        <f t="shared" si="10"/>
        <v>2.9001529526274696E-3</v>
      </c>
      <c r="G36" s="317">
        <f t="shared" si="11"/>
        <v>-0.69090113177262402</v>
      </c>
      <c r="I36" s="211">
        <v>287.44100000000003</v>
      </c>
      <c r="J36" s="212">
        <v>165.91100000000006</v>
      </c>
      <c r="K36" s="218">
        <f t="shared" si="12"/>
        <v>7.2233914232476756E-3</v>
      </c>
      <c r="L36" s="219">
        <f t="shared" si="13"/>
        <v>4.2899714667290695E-3</v>
      </c>
      <c r="M36" s="317">
        <f t="shared" si="14"/>
        <v>-0.42279980935217998</v>
      </c>
      <c r="O36" s="318">
        <f t="shared" si="15"/>
        <v>2.621417041340254</v>
      </c>
      <c r="P36" s="319">
        <f t="shared" si="16"/>
        <v>4.8951405895022591</v>
      </c>
      <c r="Q36" s="317">
        <f t="shared" si="17"/>
        <v>0.86736429660177861</v>
      </c>
    </row>
    <row r="37" spans="1:17" ht="20.100000000000001" customHeight="1" x14ac:dyDescent="0.25">
      <c r="A37" s="8" t="s">
        <v>129</v>
      </c>
      <c r="B37" s="3"/>
      <c r="C37" s="19">
        <v>1.93</v>
      </c>
      <c r="D37" s="140">
        <v>301.68</v>
      </c>
      <c r="E37" s="214">
        <f t="shared" si="9"/>
        <v>1.5691992051233624E-5</v>
      </c>
      <c r="F37" s="215">
        <f t="shared" si="10"/>
        <v>2.5814125121666866E-3</v>
      </c>
      <c r="G37" s="52">
        <f t="shared" si="11"/>
        <v>155.31088082901556</v>
      </c>
      <c r="I37" s="19">
        <v>0.58800000000000008</v>
      </c>
      <c r="J37" s="140">
        <v>81.423000000000002</v>
      </c>
      <c r="K37" s="214">
        <f t="shared" si="12"/>
        <v>1.4776438145113722E-5</v>
      </c>
      <c r="L37" s="215">
        <f t="shared" si="13"/>
        <v>2.1053597816629455E-3</v>
      </c>
      <c r="M37" s="52">
        <f t="shared" si="14"/>
        <v>137.47448979591837</v>
      </c>
      <c r="O37" s="27">
        <f t="shared" si="15"/>
        <v>3.0466321243523318</v>
      </c>
      <c r="P37" s="143">
        <f t="shared" si="16"/>
        <v>2.6989856801909307</v>
      </c>
      <c r="Q37" s="52">
        <f t="shared" si="17"/>
        <v>-0.11410844170603811</v>
      </c>
    </row>
    <row r="38" spans="1:17" ht="20.100000000000001" customHeight="1" x14ac:dyDescent="0.25">
      <c r="A38" s="8" t="s">
        <v>10</v>
      </c>
      <c r="C38" s="19">
        <v>1571.2299999999998</v>
      </c>
      <c r="D38" s="140">
        <v>307.39999999999998</v>
      </c>
      <c r="E38" s="214">
        <f t="shared" si="9"/>
        <v>1.2774988948528397E-2</v>
      </c>
      <c r="F38" s="215">
        <f t="shared" si="10"/>
        <v>2.6303573529569062E-3</v>
      </c>
      <c r="G38" s="52">
        <f t="shared" si="11"/>
        <v>-0.80435709603304428</v>
      </c>
      <c r="I38" s="19">
        <v>493.00299999999987</v>
      </c>
      <c r="J38" s="140">
        <v>153.25900000000004</v>
      </c>
      <c r="K38" s="214">
        <f t="shared" si="12"/>
        <v>1.2389163834788261E-2</v>
      </c>
      <c r="L38" s="215">
        <f t="shared" si="13"/>
        <v>3.9628278837414667E-3</v>
      </c>
      <c r="M38" s="52">
        <f t="shared" si="14"/>
        <v>-0.68913170913767241</v>
      </c>
      <c r="O38" s="27">
        <f t="shared" ref="O38" si="18">(I38/C38)*10</f>
        <v>3.1376883078861777</v>
      </c>
      <c r="P38" s="143">
        <f t="shared" ref="P38" si="19">(J38/D38)*10</f>
        <v>4.9856538711776208</v>
      </c>
      <c r="Q38" s="52">
        <f t="shared" ref="Q38" si="20">(P38-O38)/O38</f>
        <v>0.58895765989464866</v>
      </c>
    </row>
    <row r="39" spans="1:17" ht="20.100000000000001" customHeight="1" thickBot="1" x14ac:dyDescent="0.3">
      <c r="A39" s="8" t="s">
        <v>11</v>
      </c>
      <c r="B39" s="10"/>
      <c r="C39" s="21">
        <v>718.58000000000015</v>
      </c>
      <c r="D39" s="142">
        <v>584.91999999999996</v>
      </c>
      <c r="E39" s="220">
        <f t="shared" si="9"/>
        <v>5.8424619938732963E-3</v>
      </c>
      <c r="F39" s="221">
        <f t="shared" si="10"/>
        <v>5.0050378103173501E-3</v>
      </c>
      <c r="G39" s="55">
        <f t="shared" si="11"/>
        <v>-0.18600573353001776</v>
      </c>
      <c r="I39" s="21">
        <v>231.01499999999999</v>
      </c>
      <c r="J39" s="142">
        <v>110.38800000000001</v>
      </c>
      <c r="K39" s="220">
        <f t="shared" si="12"/>
        <v>5.8054062212473572E-3</v>
      </c>
      <c r="L39" s="221">
        <f t="shared" si="13"/>
        <v>2.8543096616215225E-3</v>
      </c>
      <c r="M39" s="55">
        <f t="shared" si="14"/>
        <v>-0.52216089864294524</v>
      </c>
      <c r="O39" s="240">
        <f t="shared" si="15"/>
        <v>3.2148821286425999</v>
      </c>
      <c r="P39" s="241">
        <f t="shared" si="16"/>
        <v>1.8872324420433564</v>
      </c>
      <c r="Q39" s="55">
        <f t="shared" si="17"/>
        <v>-0.41296994212344856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122992.66999999997</v>
      </c>
      <c r="D40" s="226">
        <f>D28+D29+D30+D33+D37+D38+D39</f>
        <v>116866.24999999999</v>
      </c>
      <c r="E40" s="222">
        <f t="shared" si="9"/>
        <v>1</v>
      </c>
      <c r="F40" s="223">
        <f t="shared" si="10"/>
        <v>1</v>
      </c>
      <c r="G40" s="55">
        <f t="shared" si="11"/>
        <v>-4.9811261110113192E-2</v>
      </c>
      <c r="H40" s="1"/>
      <c r="I40" s="213">
        <f>I28+I29+I30+I33+I37+I38+I39</f>
        <v>39793.080999999998</v>
      </c>
      <c r="J40" s="226">
        <f>J28+J29+J30+J33+J37+J38+J39</f>
        <v>38674.15</v>
      </c>
      <c r="K40" s="222">
        <f>K28+K29+K30+K33+K37+K38+K39</f>
        <v>1</v>
      </c>
      <c r="L40" s="223">
        <f>L28+L29+L30+L33+L37+L38+L39</f>
        <v>0.99999999999999978</v>
      </c>
      <c r="M40" s="55">
        <f t="shared" si="14"/>
        <v>-2.8118732500255431E-2</v>
      </c>
      <c r="N40" s="1"/>
      <c r="O40" s="24">
        <f t="shared" si="15"/>
        <v>3.2354026463528278</v>
      </c>
      <c r="P40" s="242">
        <f t="shared" si="16"/>
        <v>3.3092659343480268</v>
      </c>
      <c r="Q40" s="55">
        <f t="shared" si="17"/>
        <v>2.2829705007029927E-2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5" t="s">
        <v>15</v>
      </c>
      <c r="B44" s="343"/>
      <c r="C44" s="370" t="s">
        <v>1</v>
      </c>
      <c r="D44" s="371"/>
      <c r="E44" s="368" t="s">
        <v>105</v>
      </c>
      <c r="F44" s="368"/>
      <c r="G44" s="130" t="s">
        <v>0</v>
      </c>
      <c r="I44" s="372">
        <v>1000</v>
      </c>
      <c r="J44" s="371"/>
      <c r="K44" s="368" t="s">
        <v>105</v>
      </c>
      <c r="L44" s="368"/>
      <c r="M44" s="130" t="s">
        <v>0</v>
      </c>
      <c r="O44" s="378" t="s">
        <v>22</v>
      </c>
      <c r="P44" s="368"/>
      <c r="Q44" s="130" t="s">
        <v>0</v>
      </c>
    </row>
    <row r="45" spans="1:17" ht="15" customHeight="1" x14ac:dyDescent="0.25">
      <c r="A45" s="369"/>
      <c r="B45" s="344"/>
      <c r="C45" s="373" t="str">
        <f>C5</f>
        <v>nov</v>
      </c>
      <c r="D45" s="374"/>
      <c r="E45" s="375" t="str">
        <f>C25</f>
        <v>nov</v>
      </c>
      <c r="F45" s="375"/>
      <c r="G45" s="131" t="str">
        <f>G25</f>
        <v>2025 /2024</v>
      </c>
      <c r="I45" s="376" t="str">
        <f>C5</f>
        <v>nov</v>
      </c>
      <c r="J45" s="374"/>
      <c r="K45" s="364" t="str">
        <f>C25</f>
        <v>nov</v>
      </c>
      <c r="L45" s="365"/>
      <c r="M45" s="131" t="str">
        <f>G45</f>
        <v>2025 /2024</v>
      </c>
      <c r="O45" s="376" t="str">
        <f>C5</f>
        <v>nov</v>
      </c>
      <c r="P45" s="374"/>
      <c r="Q45" s="131" t="str">
        <f>Q25</f>
        <v>2025 /2024</v>
      </c>
    </row>
    <row r="46" spans="1:17" ht="15.75" customHeight="1" x14ac:dyDescent="0.25">
      <c r="A46" s="369"/>
      <c r="B46" s="344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81818.040000000008</v>
      </c>
      <c r="D47" s="210">
        <f>D48+D49</f>
        <v>81401.13</v>
      </c>
      <c r="E47" s="216">
        <f t="shared" ref="E47:E59" si="21">C47/$C$60</f>
        <v>0.47433269351188134</v>
      </c>
      <c r="F47" s="217">
        <f t="shared" ref="F47:F59" si="22">D47/$D$60</f>
        <v>0.55523767389475154</v>
      </c>
      <c r="G47" s="53">
        <f t="shared" ref="G47:G60" si="23">(D47-C47)/C47</f>
        <v>-5.0955754989975739E-3</v>
      </c>
      <c r="H47"/>
      <c r="I47" s="78">
        <f>I48+I49</f>
        <v>27747.002000000011</v>
      </c>
      <c r="J47" s="210">
        <f>J48+J49</f>
        <v>26028.488000000005</v>
      </c>
      <c r="K47" s="216">
        <f t="shared" ref="K47:K59" si="24">I47/$I$60</f>
        <v>0.53599215972198189</v>
      </c>
      <c r="L47" s="217">
        <f t="shared" ref="L47:L59" si="25">J47/$J$60</f>
        <v>0.53162397683757678</v>
      </c>
      <c r="M47" s="53">
        <f t="shared" ref="M47:M60" si="26">(J47-I47)/I47</f>
        <v>-6.193512365768402E-2</v>
      </c>
      <c r="N47"/>
      <c r="O47" s="63">
        <f t="shared" ref="O47:O60" si="27">(I47/C47)*10</f>
        <v>3.3913061227083912</v>
      </c>
      <c r="P47" s="237">
        <f t="shared" ref="P47:P60" si="28">(J47/D47)*10</f>
        <v>3.1975585596907563</v>
      </c>
      <c r="Q47" s="53">
        <f t="shared" ref="Q47:Q60" si="29">(P47-O47)/O47</f>
        <v>-5.7130661758987025E-2</v>
      </c>
    </row>
    <row r="48" spans="1:17" ht="20.100000000000001" customHeight="1" x14ac:dyDescent="0.25">
      <c r="A48" s="8" t="s">
        <v>4</v>
      </c>
      <c r="C48" s="19">
        <v>41496.43</v>
      </c>
      <c r="D48" s="140">
        <v>38393.080000000009</v>
      </c>
      <c r="E48" s="214">
        <f t="shared" si="21"/>
        <v>0.24057180315034724</v>
      </c>
      <c r="F48" s="215">
        <f t="shared" si="22"/>
        <v>0.26187946571325377</v>
      </c>
      <c r="G48" s="52">
        <f t="shared" si="23"/>
        <v>-7.4785951466186162E-2</v>
      </c>
      <c r="I48" s="19">
        <v>16924.709000000006</v>
      </c>
      <c r="J48" s="140">
        <v>15256.871000000001</v>
      </c>
      <c r="K48" s="214">
        <f t="shared" si="24"/>
        <v>0.32693663011146445</v>
      </c>
      <c r="L48" s="215">
        <f t="shared" si="25"/>
        <v>0.31161696503914849</v>
      </c>
      <c r="M48" s="52">
        <f t="shared" si="26"/>
        <v>-9.8544559909420279E-2</v>
      </c>
      <c r="O48" s="27">
        <f t="shared" si="27"/>
        <v>4.0785939898926262</v>
      </c>
      <c r="P48" s="143">
        <f t="shared" si="28"/>
        <v>3.9738596122009477</v>
      </c>
      <c r="Q48" s="52">
        <f t="shared" si="29"/>
        <v>-2.5679039872864556E-2</v>
      </c>
    </row>
    <row r="49" spans="1:17" ht="20.100000000000001" customHeight="1" x14ac:dyDescent="0.25">
      <c r="A49" s="8" t="s">
        <v>5</v>
      </c>
      <c r="C49" s="19">
        <v>40321.61</v>
      </c>
      <c r="D49" s="140">
        <v>43008.049999999988</v>
      </c>
      <c r="E49" s="214">
        <f t="shared" si="21"/>
        <v>0.23376089036153405</v>
      </c>
      <c r="F49" s="215">
        <f t="shared" si="22"/>
        <v>0.29335820818149771</v>
      </c>
      <c r="G49" s="52">
        <f t="shared" si="23"/>
        <v>6.6625315804601751E-2</v>
      </c>
      <c r="I49" s="19">
        <v>10822.293000000005</v>
      </c>
      <c r="J49" s="140">
        <v>10771.617000000004</v>
      </c>
      <c r="K49" s="214">
        <f t="shared" si="24"/>
        <v>0.20905552961051746</v>
      </c>
      <c r="L49" s="215">
        <f t="shared" si="25"/>
        <v>0.2200070117984283</v>
      </c>
      <c r="M49" s="52">
        <f t="shared" si="26"/>
        <v>-4.682556644881198E-3</v>
      </c>
      <c r="O49" s="27">
        <f t="shared" si="27"/>
        <v>2.6839932730860712</v>
      </c>
      <c r="P49" s="143">
        <f t="shared" si="28"/>
        <v>2.5045583326842316</v>
      </c>
      <c r="Q49" s="52">
        <f t="shared" si="29"/>
        <v>-6.6853722101741439E-2</v>
      </c>
    </row>
    <row r="50" spans="1:17" ht="20.100000000000001" customHeight="1" x14ac:dyDescent="0.25">
      <c r="A50" s="23" t="s">
        <v>38</v>
      </c>
      <c r="B50" s="15"/>
      <c r="C50" s="78">
        <f>C51+C52</f>
        <v>71111.129999999961</v>
      </c>
      <c r="D50" s="210">
        <f>D51+D52</f>
        <v>41526.299999999988</v>
      </c>
      <c r="E50" s="216">
        <f t="shared" si="21"/>
        <v>0.41226035030383923</v>
      </c>
      <c r="F50" s="217">
        <f t="shared" si="22"/>
        <v>0.28325118112556436</v>
      </c>
      <c r="G50" s="53">
        <f t="shared" si="23"/>
        <v>-0.41603656136528822</v>
      </c>
      <c r="I50" s="78">
        <f>I51+I52</f>
        <v>8730.1389999999992</v>
      </c>
      <c r="J50" s="210">
        <f>J51+J52</f>
        <v>6388.7559999999985</v>
      </c>
      <c r="K50" s="216">
        <f t="shared" si="24"/>
        <v>0.16864114030348581</v>
      </c>
      <c r="L50" s="217">
        <f t="shared" si="25"/>
        <v>0.13048840454216659</v>
      </c>
      <c r="M50" s="53">
        <f t="shared" si="26"/>
        <v>-0.26819538612157273</v>
      </c>
      <c r="O50" s="63">
        <f t="shared" si="27"/>
        <v>1.2276754707737036</v>
      </c>
      <c r="P50" s="237">
        <f t="shared" si="28"/>
        <v>1.5384842858622128</v>
      </c>
      <c r="Q50" s="53">
        <f t="shared" si="29"/>
        <v>0.25316854697164526</v>
      </c>
    </row>
    <row r="51" spans="1:17" ht="20.100000000000001" customHeight="1" x14ac:dyDescent="0.25">
      <c r="A51" s="8"/>
      <c r="B51" t="s">
        <v>6</v>
      </c>
      <c r="C51" s="31">
        <v>70386.099999999962</v>
      </c>
      <c r="D51" s="141">
        <v>39408.159999999989</v>
      </c>
      <c r="E51" s="214">
        <f t="shared" si="21"/>
        <v>0.40805705439529733</v>
      </c>
      <c r="F51" s="215">
        <f t="shared" si="22"/>
        <v>0.26880333345338309</v>
      </c>
      <c r="G51" s="52">
        <f t="shared" si="23"/>
        <v>-0.44011445441642583</v>
      </c>
      <c r="I51" s="31">
        <v>8520.780999999999</v>
      </c>
      <c r="J51" s="141">
        <v>5827.9309999999987</v>
      </c>
      <c r="K51" s="214">
        <f t="shared" si="24"/>
        <v>0.16459694675150946</v>
      </c>
      <c r="L51" s="215">
        <f t="shared" si="25"/>
        <v>0.11903372393183172</v>
      </c>
      <c r="M51" s="52">
        <f t="shared" si="26"/>
        <v>-0.31603323685939128</v>
      </c>
      <c r="O51" s="27">
        <f t="shared" si="27"/>
        <v>1.2105772304474895</v>
      </c>
      <c r="P51" s="143">
        <f t="shared" si="28"/>
        <v>1.478864022070556</v>
      </c>
      <c r="Q51" s="52">
        <f t="shared" si="29"/>
        <v>0.22161889789046693</v>
      </c>
    </row>
    <row r="52" spans="1:17" ht="20.100000000000001" customHeight="1" x14ac:dyDescent="0.25">
      <c r="A52" s="8"/>
      <c r="B52" t="s">
        <v>39</v>
      </c>
      <c r="C52" s="31">
        <v>725.02999999999963</v>
      </c>
      <c r="D52" s="141">
        <v>2118.1399999999994</v>
      </c>
      <c r="E52" s="218">
        <f t="shared" si="21"/>
        <v>4.2032959085419198E-3</v>
      </c>
      <c r="F52" s="219">
        <f t="shared" si="22"/>
        <v>1.4447847672181316E-2</v>
      </c>
      <c r="G52" s="52">
        <f t="shared" si="23"/>
        <v>1.9214515261437464</v>
      </c>
      <c r="I52" s="31">
        <v>209.35799999999995</v>
      </c>
      <c r="J52" s="141">
        <v>560.82500000000005</v>
      </c>
      <c r="K52" s="218">
        <f t="shared" si="24"/>
        <v>4.0441935519763402E-3</v>
      </c>
      <c r="L52" s="219">
        <f t="shared" si="25"/>
        <v>1.1454680610334876E-2</v>
      </c>
      <c r="M52" s="52">
        <f t="shared" si="26"/>
        <v>1.6787846655011998</v>
      </c>
      <c r="O52" s="27">
        <f t="shared" si="27"/>
        <v>2.8875770657765893</v>
      </c>
      <c r="P52" s="143">
        <f t="shared" si="28"/>
        <v>2.647723946481348</v>
      </c>
      <c r="Q52" s="52">
        <f t="shared" si="29"/>
        <v>-8.3063798413544637E-2</v>
      </c>
    </row>
    <row r="53" spans="1:17" ht="20.100000000000001" customHeight="1" x14ac:dyDescent="0.25">
      <c r="A53" s="23" t="s">
        <v>128</v>
      </c>
      <c r="B53" s="15"/>
      <c r="C53" s="310">
        <f>SUM(C54:C56)</f>
        <v>17353.679999999997</v>
      </c>
      <c r="D53" s="309">
        <f>SUM(D54:D56)</f>
        <v>19797.419999999998</v>
      </c>
      <c r="E53" s="216">
        <f t="shared" si="21"/>
        <v>0.10060639165571875</v>
      </c>
      <c r="F53" s="217">
        <f t="shared" si="22"/>
        <v>0.13503833951589406</v>
      </c>
      <c r="G53" s="53">
        <f t="shared" si="23"/>
        <v>0.14081969933754696</v>
      </c>
      <c r="I53" s="78">
        <f>SUM(I54:I56)</f>
        <v>14147.836999999998</v>
      </c>
      <c r="J53" s="210">
        <f>SUM(J54:J56)</f>
        <v>14754.748999999998</v>
      </c>
      <c r="K53" s="216">
        <f t="shared" si="24"/>
        <v>0.27329546121864123</v>
      </c>
      <c r="L53" s="217">
        <f t="shared" si="25"/>
        <v>0.30136127540793983</v>
      </c>
      <c r="M53" s="53">
        <f t="shared" si="26"/>
        <v>4.2897864882101788E-2</v>
      </c>
      <c r="O53" s="63">
        <f t="shared" si="27"/>
        <v>8.1526437043900781</v>
      </c>
      <c r="P53" s="237">
        <f t="shared" si="28"/>
        <v>7.4528645651807146</v>
      </c>
      <c r="Q53" s="53">
        <f t="shared" si="29"/>
        <v>-8.5834627954186546E-2</v>
      </c>
    </row>
    <row r="54" spans="1:17" ht="20.100000000000001" customHeight="1" x14ac:dyDescent="0.25">
      <c r="A54" s="8"/>
      <c r="B54" s="3" t="s">
        <v>7</v>
      </c>
      <c r="C54" s="31">
        <v>15800.809999999996</v>
      </c>
      <c r="D54" s="141">
        <v>18823.109999999997</v>
      </c>
      <c r="E54" s="214">
        <f t="shared" si="21"/>
        <v>9.160376815393606E-2</v>
      </c>
      <c r="F54" s="215">
        <f t="shared" si="22"/>
        <v>0.1283925642293299</v>
      </c>
      <c r="G54" s="52">
        <f t="shared" si="23"/>
        <v>0.19127500425611105</v>
      </c>
      <c r="I54" s="31">
        <v>13041.984999999999</v>
      </c>
      <c r="J54" s="141">
        <v>14100.918999999998</v>
      </c>
      <c r="K54" s="214">
        <f t="shared" si="24"/>
        <v>0.25193358573339525</v>
      </c>
      <c r="L54" s="215">
        <f t="shared" si="25"/>
        <v>0.28800699586716466</v>
      </c>
      <c r="M54" s="52">
        <f t="shared" si="26"/>
        <v>8.1194235386714469E-2</v>
      </c>
      <c r="O54" s="27">
        <f t="shared" si="27"/>
        <v>8.2539977380906429</v>
      </c>
      <c r="P54" s="143">
        <f t="shared" si="28"/>
        <v>7.491280133835482</v>
      </c>
      <c r="Q54" s="52">
        <f t="shared" si="29"/>
        <v>-9.240584120048434E-2</v>
      </c>
    </row>
    <row r="55" spans="1:17" ht="20.100000000000001" customHeight="1" x14ac:dyDescent="0.25">
      <c r="A55" s="8"/>
      <c r="B55" s="3" t="s">
        <v>8</v>
      </c>
      <c r="C55" s="31">
        <v>1335.2100000000003</v>
      </c>
      <c r="D55" s="141">
        <v>729.04000000000008</v>
      </c>
      <c r="E55" s="214">
        <f t="shared" si="21"/>
        <v>7.7407593203650338E-3</v>
      </c>
      <c r="F55" s="215">
        <f t="shared" si="22"/>
        <v>4.9727869106513589E-3</v>
      </c>
      <c r="G55" s="52">
        <f t="shared" si="23"/>
        <v>-0.45398851117052752</v>
      </c>
      <c r="I55" s="31">
        <v>934.95299999999997</v>
      </c>
      <c r="J55" s="141">
        <v>502.964</v>
      </c>
      <c r="K55" s="214">
        <f t="shared" si="24"/>
        <v>1.8060599040881822E-2</v>
      </c>
      <c r="L55" s="215">
        <f t="shared" si="25"/>
        <v>1.0272887225955459E-2</v>
      </c>
      <c r="M55" s="52">
        <f t="shared" si="26"/>
        <v>-0.46204354657399888</v>
      </c>
      <c r="O55" s="27">
        <f t="shared" si="27"/>
        <v>7.0022917743276327</v>
      </c>
      <c r="P55" s="143">
        <f t="shared" si="28"/>
        <v>6.8989904531987269</v>
      </c>
      <c r="Q55" s="52">
        <f t="shared" si="29"/>
        <v>-1.475250167489984E-2</v>
      </c>
    </row>
    <row r="56" spans="1:17" ht="20.100000000000001" customHeight="1" x14ac:dyDescent="0.25">
      <c r="A56" s="32"/>
      <c r="B56" s="33" t="s">
        <v>9</v>
      </c>
      <c r="C56" s="211">
        <v>217.66</v>
      </c>
      <c r="D56" s="212">
        <v>245.26999999999998</v>
      </c>
      <c r="E56" s="218">
        <f t="shared" si="21"/>
        <v>1.2618641814176443E-3</v>
      </c>
      <c r="F56" s="219">
        <f t="shared" si="22"/>
        <v>1.6729883759127875E-3</v>
      </c>
      <c r="G56" s="52">
        <f t="shared" si="23"/>
        <v>0.12684921437103733</v>
      </c>
      <c r="I56" s="211">
        <v>170.89899999999997</v>
      </c>
      <c r="J56" s="212">
        <v>150.86600000000004</v>
      </c>
      <c r="K56" s="218">
        <f t="shared" si="24"/>
        <v>3.3012764443642213E-3</v>
      </c>
      <c r="L56" s="219">
        <f t="shared" si="25"/>
        <v>3.081392314819742E-3</v>
      </c>
      <c r="M56" s="52">
        <f t="shared" si="26"/>
        <v>-0.11722128274594898</v>
      </c>
      <c r="O56" s="27">
        <f t="shared" si="27"/>
        <v>7.8516493613893212</v>
      </c>
      <c r="P56" s="143">
        <f t="shared" si="28"/>
        <v>6.1510172462999977</v>
      </c>
      <c r="Q56" s="52">
        <f t="shared" si="29"/>
        <v>-0.21659552494183246</v>
      </c>
    </row>
    <row r="57" spans="1:17" ht="20.100000000000001" customHeight="1" x14ac:dyDescent="0.25">
      <c r="A57" s="8" t="s">
        <v>129</v>
      </c>
      <c r="B57" s="3"/>
      <c r="C57" s="19">
        <v>51.579999999999991</v>
      </c>
      <c r="D57" s="140">
        <v>204.5</v>
      </c>
      <c r="E57" s="214">
        <f t="shared" si="21"/>
        <v>2.9903038903575342E-4</v>
      </c>
      <c r="F57" s="215">
        <f t="shared" si="22"/>
        <v>1.3948959223474746E-3</v>
      </c>
      <c r="G57" s="54">
        <f t="shared" si="23"/>
        <v>2.9647150058162088</v>
      </c>
      <c r="I57" s="19">
        <v>27.502000000000006</v>
      </c>
      <c r="J57" s="140">
        <v>209.30299999999997</v>
      </c>
      <c r="K57" s="214">
        <f t="shared" si="24"/>
        <v>5.3125942675442722E-4</v>
      </c>
      <c r="L57" s="215">
        <f t="shared" si="25"/>
        <v>4.2749503245841751E-3</v>
      </c>
      <c r="M57" s="54">
        <f t="shared" si="26"/>
        <v>6.6104646934768354</v>
      </c>
      <c r="O57" s="238">
        <f t="shared" si="27"/>
        <v>5.3319115936409478</v>
      </c>
      <c r="P57" s="239">
        <f t="shared" si="28"/>
        <v>10.234865525672369</v>
      </c>
      <c r="Q57" s="54">
        <f t="shared" si="29"/>
        <v>0.91954899212486585</v>
      </c>
    </row>
    <row r="58" spans="1:17" ht="20.100000000000001" customHeight="1" x14ac:dyDescent="0.25">
      <c r="A58" s="8" t="s">
        <v>10</v>
      </c>
      <c r="C58" s="19">
        <v>856.99999999999977</v>
      </c>
      <c r="D58" s="140">
        <v>2140.3300000000008</v>
      </c>
      <c r="E58" s="214">
        <f t="shared" si="21"/>
        <v>4.9683800582326606E-3</v>
      </c>
      <c r="F58" s="215">
        <f t="shared" si="22"/>
        <v>1.4599205816518197E-2</v>
      </c>
      <c r="G58" s="52">
        <f t="shared" si="23"/>
        <v>1.4974679113185547</v>
      </c>
      <c r="I58" s="19">
        <v>827.25200000000018</v>
      </c>
      <c r="J58" s="140">
        <v>1240.0969999999993</v>
      </c>
      <c r="K58" s="214">
        <f t="shared" si="24"/>
        <v>1.5980125929076192E-2</v>
      </c>
      <c r="L58" s="215">
        <f t="shared" si="25"/>
        <v>2.5328605288342066E-2</v>
      </c>
      <c r="M58" s="52">
        <f t="shared" si="26"/>
        <v>0.49905591041182013</v>
      </c>
      <c r="O58" s="27">
        <f t="shared" si="27"/>
        <v>9.6528821470245081</v>
      </c>
      <c r="P58" s="143">
        <f t="shared" si="28"/>
        <v>5.7939523344530928</v>
      </c>
      <c r="Q58" s="52">
        <f t="shared" si="29"/>
        <v>-0.39976970129702938</v>
      </c>
    </row>
    <row r="59" spans="1:17" ht="20.100000000000001" customHeight="1" thickBot="1" x14ac:dyDescent="0.3">
      <c r="A59" s="8" t="s">
        <v>11</v>
      </c>
      <c r="B59" s="10"/>
      <c r="C59" s="21">
        <v>1299.3999999999996</v>
      </c>
      <c r="D59" s="142">
        <v>1536.2399999999998</v>
      </c>
      <c r="E59" s="220">
        <f t="shared" si="21"/>
        <v>7.5331540812923212E-3</v>
      </c>
      <c r="F59" s="221">
        <f t="shared" si="22"/>
        <v>1.0478703724924616E-2</v>
      </c>
      <c r="G59" s="55">
        <f t="shared" si="23"/>
        <v>0.18226873941819319</v>
      </c>
      <c r="I59" s="21">
        <v>287.81999999999994</v>
      </c>
      <c r="J59" s="142">
        <v>338.94199999999989</v>
      </c>
      <c r="K59" s="220">
        <f t="shared" si="24"/>
        <v>5.5598534000603286E-3</v>
      </c>
      <c r="L59" s="221">
        <f t="shared" si="25"/>
        <v>6.9227875993904016E-3</v>
      </c>
      <c r="M59" s="55">
        <f t="shared" si="26"/>
        <v>0.17761795566673605</v>
      </c>
      <c r="O59" s="240">
        <f t="shared" si="27"/>
        <v>2.2150223179929198</v>
      </c>
      <c r="P59" s="241">
        <f t="shared" si="28"/>
        <v>2.2063089100661353</v>
      </c>
      <c r="Q59" s="55">
        <f t="shared" si="29"/>
        <v>-3.933778840964435E-3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172490.82999999996</v>
      </c>
      <c r="D60" s="226">
        <f>D48+D49+D50+D53+D57+D58+D59</f>
        <v>146605.91999999995</v>
      </c>
      <c r="E60" s="222">
        <f>E48+E49+E50+E53+E57+E58+E59</f>
        <v>1</v>
      </c>
      <c r="F60" s="223">
        <f>F48+F49+F50+F53+F57+F58+F59</f>
        <v>1.0000000000000002</v>
      </c>
      <c r="G60" s="55">
        <f t="shared" si="23"/>
        <v>-0.15006542666644951</v>
      </c>
      <c r="H60" s="1"/>
      <c r="I60" s="213">
        <f>I48+I49+I50+I53+I57+I58+I59</f>
        <v>51767.552000000011</v>
      </c>
      <c r="J60" s="226">
        <f>J48+J49+J50+J53+J57+J58+J59</f>
        <v>48960.335000000006</v>
      </c>
      <c r="K60" s="222">
        <f>K48+K49+K50+K53+K57+K58+K59</f>
        <v>0.99999999999999989</v>
      </c>
      <c r="L60" s="223">
        <f>L48+L49+L50+L53+L57+L58+L59</f>
        <v>0.99999999999999967</v>
      </c>
      <c r="M60" s="55">
        <f t="shared" si="26"/>
        <v>-5.4227346890963736E-2</v>
      </c>
      <c r="N60" s="1"/>
      <c r="O60" s="24">
        <f t="shared" si="27"/>
        <v>3.001177048078441</v>
      </c>
      <c r="P60" s="242">
        <f t="shared" si="28"/>
        <v>3.339587855660946</v>
      </c>
      <c r="Q60" s="55">
        <f t="shared" si="29"/>
        <v>0.11275936146425575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C13:D13 I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55" t="s">
        <v>16</v>
      </c>
      <c r="B4" s="343"/>
      <c r="C4" s="343"/>
      <c r="D4" s="343"/>
      <c r="E4" s="370" t="s">
        <v>1</v>
      </c>
      <c r="F4" s="371"/>
      <c r="G4" s="368" t="s">
        <v>104</v>
      </c>
      <c r="H4" s="368"/>
      <c r="I4" s="130" t="s">
        <v>0</v>
      </c>
      <c r="K4" s="372" t="s">
        <v>19</v>
      </c>
      <c r="L4" s="368"/>
      <c r="M4" s="366" t="s">
        <v>104</v>
      </c>
      <c r="N4" s="367"/>
      <c r="O4" s="130" t="s">
        <v>0</v>
      </c>
      <c r="Q4" s="378" t="s">
        <v>22</v>
      </c>
      <c r="R4" s="368"/>
      <c r="S4" s="130" t="s">
        <v>0</v>
      </c>
    </row>
    <row r="5" spans="1:19" x14ac:dyDescent="0.25">
      <c r="A5" s="369"/>
      <c r="B5" s="344"/>
      <c r="C5" s="344"/>
      <c r="D5" s="344"/>
      <c r="E5" s="373" t="s">
        <v>214</v>
      </c>
      <c r="F5" s="374"/>
      <c r="G5" s="375" t="str">
        <f>E5</f>
        <v>jan-nov</v>
      </c>
      <c r="H5" s="375"/>
      <c r="I5" s="131" t="s">
        <v>150</v>
      </c>
      <c r="K5" s="376" t="str">
        <f>E5</f>
        <v>jan-nov</v>
      </c>
      <c r="L5" s="375"/>
      <c r="M5" s="377" t="str">
        <f>E5</f>
        <v>jan-nov</v>
      </c>
      <c r="N5" s="365"/>
      <c r="O5" s="131" t="str">
        <f>I5</f>
        <v>2025 /2024</v>
      </c>
      <c r="Q5" s="376" t="str">
        <f>E5</f>
        <v>jan-nov</v>
      </c>
      <c r="R5" s="374"/>
      <c r="S5" s="131" t="str">
        <f>O5</f>
        <v>2025 /2024</v>
      </c>
    </row>
    <row r="6" spans="1:19" ht="19.5" customHeight="1" thickBot="1" x14ac:dyDescent="0.3">
      <c r="A6" s="356"/>
      <c r="B6" s="379"/>
      <c r="C6" s="379"/>
      <c r="D6" s="379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1392057.2399999998</v>
      </c>
      <c r="F7" s="145">
        <v>1389280.7200000028</v>
      </c>
      <c r="G7" s="243">
        <f>E7/E15</f>
        <v>0.44143050149320051</v>
      </c>
      <c r="H7" s="244">
        <f>F7/F15</f>
        <v>0.43588852117943078</v>
      </c>
      <c r="I7" s="164">
        <f t="shared" ref="I7:I11" si="0">(F7-E7)/E7</f>
        <v>-1.9945444197373612E-3</v>
      </c>
      <c r="J7" s="1"/>
      <c r="K7" s="17">
        <v>376709.2049999999</v>
      </c>
      <c r="L7" s="145">
        <v>375405.05300000141</v>
      </c>
      <c r="M7" s="243">
        <f>K7/K15</f>
        <v>0.42012607884098591</v>
      </c>
      <c r="N7" s="244">
        <f>L7/L15</f>
        <v>0.4230690037083577</v>
      </c>
      <c r="O7" s="164">
        <f t="shared" ref="O7:O18" si="1">(L7-K7)/K7</f>
        <v>-3.4619594708297312E-3</v>
      </c>
      <c r="P7" s="1"/>
      <c r="Q7" s="187">
        <f t="shared" ref="Q7:Q18" si="2">(K7/E7)*10</f>
        <v>2.7061330107374033</v>
      </c>
      <c r="R7" s="188">
        <f t="shared" ref="R7:R18" si="3">(L7/F7)*10</f>
        <v>2.7021540542216744</v>
      </c>
      <c r="S7" s="55">
        <f>(R7-Q7)/Q7</f>
        <v>-1.4703477249422572E-3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1011257.6999999997</v>
      </c>
      <c r="F8" s="181">
        <v>1004886.8200000029</v>
      </c>
      <c r="G8" s="245">
        <f>E8/E7</f>
        <v>0.72644836070102969</v>
      </c>
      <c r="H8" s="246">
        <f>F8/F7</f>
        <v>0.7233144500846459</v>
      </c>
      <c r="I8" s="206">
        <f t="shared" si="0"/>
        <v>-6.2999569743665369E-3</v>
      </c>
      <c r="K8" s="180">
        <v>339671.5639999999</v>
      </c>
      <c r="L8" s="181">
        <v>337418.60000000143</v>
      </c>
      <c r="M8" s="250">
        <f>K8/K7</f>
        <v>0.90168108315802897</v>
      </c>
      <c r="N8" s="246">
        <f>L8/L7</f>
        <v>0.89881208924484068</v>
      </c>
      <c r="O8" s="207">
        <f t="shared" si="1"/>
        <v>-6.6327718854866094E-3</v>
      </c>
      <c r="Q8" s="189">
        <f t="shared" si="2"/>
        <v>3.3589021275190287</v>
      </c>
      <c r="R8" s="190">
        <f t="shared" si="3"/>
        <v>3.3577771474801561</v>
      </c>
      <c r="S8" s="182">
        <f t="shared" ref="S8:S18" si="4">(R8-Q8)/Q8</f>
        <v>-3.3492492372904124E-4</v>
      </c>
    </row>
    <row r="9" spans="1:19" ht="24" customHeight="1" x14ac:dyDescent="0.25">
      <c r="A9" s="8"/>
      <c r="B9" t="s">
        <v>37</v>
      </c>
      <c r="E9" s="19">
        <v>146620.21000000005</v>
      </c>
      <c r="F9" s="140">
        <v>136388.74000000011</v>
      </c>
      <c r="G9" s="247">
        <f>E9/E7</f>
        <v>0.10532627954293035</v>
      </c>
      <c r="H9" s="215">
        <f>F9/F7</f>
        <v>9.8172196616965815E-2</v>
      </c>
      <c r="I9" s="182">
        <f t="shared" ref="I9:I10" si="5">(F9-E9)/E9</f>
        <v>-6.9782126215751153E-2</v>
      </c>
      <c r="K9" s="19">
        <v>21502.381999999969</v>
      </c>
      <c r="L9" s="140">
        <v>21028.118999999995</v>
      </c>
      <c r="M9" s="247">
        <f>K9/K7</f>
        <v>5.707952371378866E-2</v>
      </c>
      <c r="N9" s="215">
        <f>L9/L7</f>
        <v>5.6014480444406579E-2</v>
      </c>
      <c r="O9" s="182">
        <f t="shared" si="1"/>
        <v>-2.2056300553118916E-2</v>
      </c>
      <c r="Q9" s="189">
        <f t="shared" si="2"/>
        <v>1.4665360252860067</v>
      </c>
      <c r="R9" s="190">
        <f t="shared" si="3"/>
        <v>1.5417782289065782</v>
      </c>
      <c r="S9" s="182">
        <f t="shared" si="4"/>
        <v>5.1306072488671167E-2</v>
      </c>
    </row>
    <row r="10" spans="1:19" ht="24" customHeight="1" thickBot="1" x14ac:dyDescent="0.3">
      <c r="A10" s="8"/>
      <c r="B10" t="s">
        <v>36</v>
      </c>
      <c r="E10" s="19">
        <v>234179.33</v>
      </c>
      <c r="F10" s="140">
        <v>248005.15999999997</v>
      </c>
      <c r="G10" s="247">
        <f>E10/E7</f>
        <v>0.16822535975603994</v>
      </c>
      <c r="H10" s="215">
        <f>F10/F7</f>
        <v>0.17851335329838844</v>
      </c>
      <c r="I10" s="186">
        <f t="shared" si="5"/>
        <v>5.9039497636277243E-2</v>
      </c>
      <c r="K10" s="19">
        <v>15535.258999999993</v>
      </c>
      <c r="L10" s="140">
        <v>16958.333999999999</v>
      </c>
      <c r="M10" s="247">
        <f>K10/K7</f>
        <v>4.1239393128182249E-2</v>
      </c>
      <c r="N10" s="215">
        <f>L10/L7</f>
        <v>4.517343031075273E-2</v>
      </c>
      <c r="O10" s="209">
        <f t="shared" si="1"/>
        <v>9.1602914376902683E-2</v>
      </c>
      <c r="Q10" s="189">
        <f t="shared" si="2"/>
        <v>0.66339155552285478</v>
      </c>
      <c r="R10" s="190">
        <f t="shared" si="3"/>
        <v>0.68378956308812289</v>
      </c>
      <c r="S10" s="182">
        <f t="shared" si="4"/>
        <v>3.0748066350032646E-2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1761456.7000000032</v>
      </c>
      <c r="F11" s="145">
        <v>1797957.8800000055</v>
      </c>
      <c r="G11" s="243">
        <f>E11/E15</f>
        <v>0.5585694985067996</v>
      </c>
      <c r="H11" s="244">
        <f>F11/F15</f>
        <v>0.56411147882056933</v>
      </c>
      <c r="I11" s="164">
        <f t="shared" si="0"/>
        <v>2.0722155702153904E-2</v>
      </c>
      <c r="J11" s="1"/>
      <c r="K11" s="17">
        <v>519948.3079999992</v>
      </c>
      <c r="L11" s="145">
        <v>511932.59099999868</v>
      </c>
      <c r="M11" s="243">
        <f>K11/K15</f>
        <v>0.57987392115901426</v>
      </c>
      <c r="N11" s="244">
        <f>L11/L15</f>
        <v>0.57693099629164235</v>
      </c>
      <c r="O11" s="164">
        <f t="shared" si="1"/>
        <v>-1.5416372890669241E-2</v>
      </c>
      <c r="Q11" s="191">
        <f t="shared" si="2"/>
        <v>2.9518086252134283</v>
      </c>
      <c r="R11" s="192">
        <f t="shared" si="3"/>
        <v>2.8473002437632027</v>
      </c>
      <c r="S11" s="57">
        <f t="shared" si="4"/>
        <v>-3.5404863498787721E-2</v>
      </c>
    </row>
    <row r="12" spans="1:19" s="3" customFormat="1" ht="24" customHeight="1" x14ac:dyDescent="0.25">
      <c r="A12" s="46"/>
      <c r="B12" s="3" t="s">
        <v>33</v>
      </c>
      <c r="E12" s="31">
        <v>1323457.7600000033</v>
      </c>
      <c r="F12" s="141">
        <v>1341305.0300000056</v>
      </c>
      <c r="G12" s="247">
        <f>E12/E11</f>
        <v>0.75134277214989209</v>
      </c>
      <c r="H12" s="215">
        <f>F12/F11</f>
        <v>0.74601582435290503</v>
      </c>
      <c r="I12" s="206">
        <f t="shared" ref="I12:I18" si="6">(F12-E12)/E12</f>
        <v>1.3485334054033052E-2</v>
      </c>
      <c r="K12" s="31">
        <v>476085.79499999923</v>
      </c>
      <c r="L12" s="141">
        <v>464609.15899999865</v>
      </c>
      <c r="M12" s="247">
        <f>K12/K11</f>
        <v>0.91564062749099273</v>
      </c>
      <c r="N12" s="215">
        <f>L12/L11</f>
        <v>0.90755925129212933</v>
      </c>
      <c r="O12" s="206">
        <f t="shared" si="1"/>
        <v>-2.4106234885669292E-2</v>
      </c>
      <c r="Q12" s="189">
        <f t="shared" si="2"/>
        <v>3.5972874192826376</v>
      </c>
      <c r="R12" s="190">
        <f t="shared" si="3"/>
        <v>3.4638590671653313</v>
      </c>
      <c r="S12" s="182">
        <f t="shared" si="4"/>
        <v>-3.709137929932612E-2</v>
      </c>
    </row>
    <row r="13" spans="1:19" ht="24" customHeight="1" x14ac:dyDescent="0.25">
      <c r="A13" s="8"/>
      <c r="B13" s="3" t="s">
        <v>37</v>
      </c>
      <c r="D13" s="3"/>
      <c r="E13" s="19">
        <v>139234.08999999976</v>
      </c>
      <c r="F13" s="140">
        <v>151556.1099999999</v>
      </c>
      <c r="G13" s="247">
        <f>E13/E11</f>
        <v>7.9044855317760301E-2</v>
      </c>
      <c r="H13" s="215">
        <f>F13/F11</f>
        <v>8.4293470768069076E-2</v>
      </c>
      <c r="I13" s="182">
        <f t="shared" ref="I13:I14" si="7">(F13-E13)/E13</f>
        <v>8.8498585367995403E-2</v>
      </c>
      <c r="K13" s="19">
        <v>17622.919999999984</v>
      </c>
      <c r="L13" s="140">
        <v>19355.712</v>
      </c>
      <c r="M13" s="247">
        <f>K13/K11</f>
        <v>3.3893600053796137E-2</v>
      </c>
      <c r="N13" s="215">
        <f>L13/L11</f>
        <v>3.7809102878546857E-2</v>
      </c>
      <c r="O13" s="182">
        <f t="shared" si="1"/>
        <v>9.8326043584151632E-2</v>
      </c>
      <c r="Q13" s="189">
        <f t="shared" si="2"/>
        <v>1.2657043975365525</v>
      </c>
      <c r="R13" s="190">
        <f t="shared" si="3"/>
        <v>1.2771317500825279</v>
      </c>
      <c r="S13" s="182">
        <f t="shared" si="4"/>
        <v>9.0284529059206069E-3</v>
      </c>
    </row>
    <row r="14" spans="1:19" ht="24" customHeight="1" thickBot="1" x14ac:dyDescent="0.3">
      <c r="A14" s="8"/>
      <c r="B14" t="s">
        <v>36</v>
      </c>
      <c r="E14" s="19">
        <v>298764.85000000015</v>
      </c>
      <c r="F14" s="140">
        <v>305096.73999999993</v>
      </c>
      <c r="G14" s="247">
        <f>E14/E11</f>
        <v>0.16961237253234757</v>
      </c>
      <c r="H14" s="215">
        <f>F14/F11</f>
        <v>0.16969070487902588</v>
      </c>
      <c r="I14" s="186">
        <f t="shared" si="7"/>
        <v>2.1193557408108007E-2</v>
      </c>
      <c r="K14" s="19">
        <v>26239.59299999999</v>
      </c>
      <c r="L14" s="140">
        <v>27967.72000000003</v>
      </c>
      <c r="M14" s="247">
        <f>K14/K11</f>
        <v>5.0465772455211125E-2</v>
      </c>
      <c r="N14" s="215">
        <f>L14/L11</f>
        <v>5.4631645829323852E-2</v>
      </c>
      <c r="O14" s="209">
        <f t="shared" si="1"/>
        <v>6.58595200009406E-2</v>
      </c>
      <c r="Q14" s="189">
        <f t="shared" si="2"/>
        <v>0.87826908018128558</v>
      </c>
      <c r="R14" s="190">
        <f t="shared" si="3"/>
        <v>0.91668367220180846</v>
      </c>
      <c r="S14" s="182">
        <f t="shared" si="4"/>
        <v>4.3738978050546468E-2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3153513.9400000027</v>
      </c>
      <c r="F15" s="145">
        <v>3187238.600000008</v>
      </c>
      <c r="G15" s="243">
        <f>G7+G11</f>
        <v>1</v>
      </c>
      <c r="H15" s="244">
        <f>H7+H11</f>
        <v>1</v>
      </c>
      <c r="I15" s="164">
        <f t="shared" si="6"/>
        <v>1.0694311375076796E-2</v>
      </c>
      <c r="J15" s="1"/>
      <c r="K15" s="17">
        <v>896657.51299999899</v>
      </c>
      <c r="L15" s="145">
        <v>887337.64400000009</v>
      </c>
      <c r="M15" s="243">
        <f>M7+M11</f>
        <v>1.0000000000000002</v>
      </c>
      <c r="N15" s="244">
        <f>N7+N11</f>
        <v>1</v>
      </c>
      <c r="O15" s="164">
        <f t="shared" si="1"/>
        <v>-1.039401205574788E-2</v>
      </c>
      <c r="Q15" s="191">
        <f t="shared" si="2"/>
        <v>2.8433599155106264</v>
      </c>
      <c r="R15" s="192">
        <f t="shared" si="3"/>
        <v>2.7840326858491165</v>
      </c>
      <c r="S15" s="57">
        <f t="shared" si="4"/>
        <v>-2.0865184649286873E-2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2334715.4600000028</v>
      </c>
      <c r="F16" s="181">
        <f t="shared" ref="F16:F17" si="8">F8+F12</f>
        <v>2346191.8500000085</v>
      </c>
      <c r="G16" s="245">
        <f>E16/E15</f>
        <v>0.74035361961964274</v>
      </c>
      <c r="H16" s="246">
        <f>F16/F15</f>
        <v>0.73612055589437286</v>
      </c>
      <c r="I16" s="207">
        <f t="shared" si="6"/>
        <v>4.9155411854794953E-3</v>
      </c>
      <c r="J16" s="3"/>
      <c r="K16" s="180">
        <f t="shared" ref="K16:L18" si="9">K8+K12</f>
        <v>815757.35899999912</v>
      </c>
      <c r="L16" s="181">
        <f t="shared" si="9"/>
        <v>802027.75900000008</v>
      </c>
      <c r="M16" s="250">
        <f>K16/K15</f>
        <v>0.90977585886797785</v>
      </c>
      <c r="N16" s="246">
        <f>L16/L15</f>
        <v>0.90385859815950731</v>
      </c>
      <c r="O16" s="207">
        <f t="shared" si="1"/>
        <v>-1.6830494813837235E-2</v>
      </c>
      <c r="P16" s="3"/>
      <c r="Q16" s="189">
        <f t="shared" si="2"/>
        <v>3.4940333114511439</v>
      </c>
      <c r="R16" s="190">
        <f t="shared" si="3"/>
        <v>3.4184235999285271</v>
      </c>
      <c r="S16" s="182">
        <f t="shared" si="4"/>
        <v>-2.1639665333131754E-2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285854.29999999981</v>
      </c>
      <c r="F17" s="140">
        <f t="shared" si="8"/>
        <v>287944.84999999998</v>
      </c>
      <c r="G17" s="248">
        <f>E17/E15</f>
        <v>9.0646277593432661E-2</v>
      </c>
      <c r="H17" s="215">
        <f>F17/F15</f>
        <v>9.0343048054199404E-2</v>
      </c>
      <c r="I17" s="182">
        <f t="shared" si="6"/>
        <v>7.3133410971958947E-3</v>
      </c>
      <c r="K17" s="19">
        <f t="shared" si="9"/>
        <v>39125.301999999952</v>
      </c>
      <c r="L17" s="140">
        <f t="shared" si="9"/>
        <v>40383.830999999991</v>
      </c>
      <c r="M17" s="247">
        <f>K17/K15</f>
        <v>4.3634611245375245E-2</v>
      </c>
      <c r="N17" s="215">
        <f>L17/L15</f>
        <v>4.5511233827469612E-2</v>
      </c>
      <c r="O17" s="182">
        <f t="shared" si="1"/>
        <v>3.2166627109997521E-2</v>
      </c>
      <c r="Q17" s="189">
        <f t="shared" si="2"/>
        <v>1.3687148312969222</v>
      </c>
      <c r="R17" s="190">
        <f t="shared" si="3"/>
        <v>1.4024849202894232</v>
      </c>
      <c r="S17" s="182">
        <f t="shared" si="4"/>
        <v>2.4672845080886747E-2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532944.18000000017</v>
      </c>
      <c r="F18" s="142">
        <f>F10+F14</f>
        <v>553101.89999999991</v>
      </c>
      <c r="G18" s="249">
        <f>E18/E15</f>
        <v>0.16900010278692465</v>
      </c>
      <c r="H18" s="221">
        <f>F18/F15</f>
        <v>0.17353639605142787</v>
      </c>
      <c r="I18" s="208">
        <f t="shared" si="6"/>
        <v>3.7823323260608145E-2</v>
      </c>
      <c r="K18" s="21">
        <f t="shared" si="9"/>
        <v>41774.851999999984</v>
      </c>
      <c r="L18" s="142">
        <f t="shared" si="9"/>
        <v>44926.054000000033</v>
      </c>
      <c r="M18" s="249">
        <f>K18/K15</f>
        <v>4.6589529886646955E-2</v>
      </c>
      <c r="N18" s="221">
        <f>L18/L15</f>
        <v>5.0630168013023044E-2</v>
      </c>
      <c r="O18" s="208">
        <f t="shared" si="1"/>
        <v>7.5432990163557007E-2</v>
      </c>
      <c r="Q18" s="193">
        <f t="shared" si="2"/>
        <v>0.78385042125800064</v>
      </c>
      <c r="R18" s="194">
        <f t="shared" si="3"/>
        <v>0.81225636722636541</v>
      </c>
      <c r="S18" s="186">
        <f t="shared" si="4"/>
        <v>3.6238987947185247E-2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218</v>
      </c>
      <c r="B1" s="4"/>
    </row>
    <row r="3" spans="1:19" ht="15.75" thickBot="1" x14ac:dyDescent="0.3"/>
    <row r="4" spans="1:19" x14ac:dyDescent="0.25">
      <c r="A4" s="355" t="s">
        <v>16</v>
      </c>
      <c r="B4" s="343"/>
      <c r="C4" s="343"/>
      <c r="D4" s="343"/>
      <c r="E4" s="370" t="s">
        <v>1</v>
      </c>
      <c r="F4" s="371"/>
      <c r="G4" s="368" t="s">
        <v>104</v>
      </c>
      <c r="H4" s="368"/>
      <c r="I4" s="130" t="s">
        <v>0</v>
      </c>
      <c r="K4" s="372" t="s">
        <v>19</v>
      </c>
      <c r="L4" s="368"/>
      <c r="M4" s="366" t="s">
        <v>13</v>
      </c>
      <c r="N4" s="367"/>
      <c r="O4" s="130" t="s">
        <v>0</v>
      </c>
      <c r="Q4" s="378" t="s">
        <v>22</v>
      </c>
      <c r="R4" s="368"/>
      <c r="S4" s="130" t="s">
        <v>0</v>
      </c>
    </row>
    <row r="5" spans="1:19" x14ac:dyDescent="0.25">
      <c r="A5" s="369"/>
      <c r="B5" s="344"/>
      <c r="C5" s="344"/>
      <c r="D5" s="344"/>
      <c r="E5" s="373" t="s">
        <v>68</v>
      </c>
      <c r="F5" s="374"/>
      <c r="G5" s="375" t="str">
        <f>E5</f>
        <v>nov</v>
      </c>
      <c r="H5" s="375"/>
      <c r="I5" s="131" t="s">
        <v>150</v>
      </c>
      <c r="K5" s="376" t="str">
        <f>E5</f>
        <v>nov</v>
      </c>
      <c r="L5" s="375"/>
      <c r="M5" s="377" t="str">
        <f>E5</f>
        <v>nov</v>
      </c>
      <c r="N5" s="365"/>
      <c r="O5" s="131" t="str">
        <f>I5</f>
        <v>2025 /2024</v>
      </c>
      <c r="Q5" s="376" t="str">
        <f>E5</f>
        <v>nov</v>
      </c>
      <c r="R5" s="374"/>
      <c r="S5" s="131" t="str">
        <f>O5</f>
        <v>2025 /2024</v>
      </c>
    </row>
    <row r="6" spans="1:19" ht="19.5" customHeight="1" thickBot="1" x14ac:dyDescent="0.3">
      <c r="A6" s="356"/>
      <c r="B6" s="379"/>
      <c r="C6" s="379"/>
      <c r="D6" s="379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122992.66999999995</v>
      </c>
      <c r="F7" s="145">
        <v>116866.25000000007</v>
      </c>
      <c r="G7" s="243">
        <f>E7/E15</f>
        <v>0.41624209135197027</v>
      </c>
      <c r="H7" s="244">
        <f>F7/F15</f>
        <v>0.44356202782252108</v>
      </c>
      <c r="I7" s="164">
        <f t="shared" ref="I7:I18" si="0">(F7-E7)/E7</f>
        <v>-4.9811261110112366E-2</v>
      </c>
      <c r="J7" s="1"/>
      <c r="K7" s="17">
        <v>39793.081000000006</v>
      </c>
      <c r="L7" s="145">
        <v>38674.150000000016</v>
      </c>
      <c r="M7" s="243">
        <f>K7/K15</f>
        <v>0.43460906391942489</v>
      </c>
      <c r="N7" s="244">
        <f>L7/L15</f>
        <v>0.44131200177646979</v>
      </c>
      <c r="O7" s="164">
        <f t="shared" ref="O7:O18" si="1">(L7-K7)/K7</f>
        <v>-2.8118732500255244E-2</v>
      </c>
      <c r="P7" s="1"/>
      <c r="Q7" s="187">
        <f t="shared" ref="Q7:R18" si="2">(K7/E7)*10</f>
        <v>3.2354026463528291</v>
      </c>
      <c r="R7" s="188">
        <f t="shared" si="2"/>
        <v>3.3092659343480251</v>
      </c>
      <c r="S7" s="55">
        <f>(R7-Q7)/Q7</f>
        <v>2.2829705007028959E-2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103042.11999999995</v>
      </c>
      <c r="F8" s="181">
        <v>95089.920000000071</v>
      </c>
      <c r="G8" s="245">
        <f>E8/E7</f>
        <v>0.83779073988718178</v>
      </c>
      <c r="H8" s="246">
        <f>F8/F7</f>
        <v>0.8136645096424332</v>
      </c>
      <c r="I8" s="206">
        <f t="shared" si="0"/>
        <v>-7.7174266212689371E-2</v>
      </c>
      <c r="K8" s="180">
        <v>37156.634000000005</v>
      </c>
      <c r="L8" s="181">
        <v>36044.177000000018</v>
      </c>
      <c r="M8" s="250">
        <f>K8/K7</f>
        <v>0.9337460952068527</v>
      </c>
      <c r="N8" s="246">
        <f>L8/L7</f>
        <v>0.93199661789593313</v>
      </c>
      <c r="O8" s="207">
        <f t="shared" si="1"/>
        <v>-2.9939660303998136E-2</v>
      </c>
      <c r="Q8" s="189">
        <f t="shared" si="2"/>
        <v>3.6059655993102648</v>
      </c>
      <c r="R8" s="190">
        <f t="shared" si="2"/>
        <v>3.790536052612095</v>
      </c>
      <c r="S8" s="182">
        <f t="shared" ref="S8:S18" si="3">(R8-Q8)/Q8</f>
        <v>5.1184751550911664E-2</v>
      </c>
    </row>
    <row r="9" spans="1:19" ht="24" customHeight="1" x14ac:dyDescent="0.25">
      <c r="A9" s="8"/>
      <c r="B9" t="s">
        <v>37</v>
      </c>
      <c r="E9" s="19">
        <v>11055.13</v>
      </c>
      <c r="F9" s="140">
        <v>10905.23</v>
      </c>
      <c r="G9" s="247">
        <f>E9/E7</f>
        <v>8.9884462220390884E-2</v>
      </c>
      <c r="H9" s="215">
        <f>F9/F7</f>
        <v>9.331376680607098E-2</v>
      </c>
      <c r="I9" s="182">
        <f t="shared" si="0"/>
        <v>-1.3559315901305515E-2</v>
      </c>
      <c r="K9" s="19">
        <v>1735.2609999999997</v>
      </c>
      <c r="L9" s="140">
        <v>1688.7360000000006</v>
      </c>
      <c r="M9" s="247">
        <f>K9/K7</f>
        <v>4.3607103456000287E-2</v>
      </c>
      <c r="N9" s="215">
        <f>L9/L7</f>
        <v>4.3665756067037022E-2</v>
      </c>
      <c r="O9" s="182">
        <f t="shared" si="1"/>
        <v>-2.6811528640359687E-2</v>
      </c>
      <c r="Q9" s="189">
        <f t="shared" si="2"/>
        <v>1.5696432335033599</v>
      </c>
      <c r="R9" s="190">
        <f t="shared" si="2"/>
        <v>1.548556059798831</v>
      </c>
      <c r="S9" s="182">
        <f t="shared" si="3"/>
        <v>-1.343437365538371E-2</v>
      </c>
    </row>
    <row r="10" spans="1:19" ht="24" customHeight="1" thickBot="1" x14ac:dyDescent="0.3">
      <c r="A10" s="8"/>
      <c r="B10" t="s">
        <v>36</v>
      </c>
      <c r="E10" s="19">
        <v>8895.4200000000037</v>
      </c>
      <c r="F10" s="140">
        <v>10871.100000000002</v>
      </c>
      <c r="G10" s="247">
        <f>E10/E7</f>
        <v>7.2324797892427309E-2</v>
      </c>
      <c r="H10" s="215">
        <f>F10/F7</f>
        <v>9.3021723551495794E-2</v>
      </c>
      <c r="I10" s="186">
        <f t="shared" si="0"/>
        <v>0.22210081142880242</v>
      </c>
      <c r="K10" s="19">
        <v>901.18600000000004</v>
      </c>
      <c r="L10" s="140">
        <v>941.23699999999997</v>
      </c>
      <c r="M10" s="247">
        <f>K10/K7</f>
        <v>2.2646801337147027E-2</v>
      </c>
      <c r="N10" s="215">
        <f>L10/L7</f>
        <v>2.4337626037029891E-2</v>
      </c>
      <c r="O10" s="209">
        <f t="shared" si="1"/>
        <v>4.4442545711983909E-2</v>
      </c>
      <c r="Q10" s="189">
        <f t="shared" si="2"/>
        <v>1.0130898822090466</v>
      </c>
      <c r="R10" s="190">
        <f t="shared" si="2"/>
        <v>0.86581578681090199</v>
      </c>
      <c r="S10" s="182">
        <f t="shared" si="3"/>
        <v>-0.14537120346815907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172490.83000000013</v>
      </c>
      <c r="F11" s="145">
        <v>146605.92000000004</v>
      </c>
      <c r="G11" s="243">
        <f>E11/E15</f>
        <v>0.58375790864802968</v>
      </c>
      <c r="H11" s="244">
        <f>F11/F15</f>
        <v>0.55643797217747881</v>
      </c>
      <c r="I11" s="164">
        <f t="shared" si="0"/>
        <v>-0.15006542666644987</v>
      </c>
      <c r="J11" s="1"/>
      <c r="K11" s="17">
        <v>51767.551999999996</v>
      </c>
      <c r="L11" s="145">
        <v>48960.334999999977</v>
      </c>
      <c r="M11" s="243">
        <f>K11/K15</f>
        <v>0.56539093608057511</v>
      </c>
      <c r="N11" s="244">
        <f>L11/L15</f>
        <v>0.5586879982235301</v>
      </c>
      <c r="O11" s="164">
        <f t="shared" si="1"/>
        <v>-5.4227346890964034E-2</v>
      </c>
      <c r="Q11" s="191">
        <f t="shared" si="2"/>
        <v>3.0011770480784374</v>
      </c>
      <c r="R11" s="192">
        <f t="shared" si="2"/>
        <v>3.339587855660942</v>
      </c>
      <c r="S11" s="57">
        <f t="shared" si="3"/>
        <v>0.11275936146425573</v>
      </c>
    </row>
    <row r="12" spans="1:19" s="3" customFormat="1" ht="24" customHeight="1" x14ac:dyDescent="0.25">
      <c r="A12" s="46"/>
      <c r="B12" s="3" t="s">
        <v>33</v>
      </c>
      <c r="E12" s="31">
        <v>127134.93000000012</v>
      </c>
      <c r="F12" s="141">
        <v>113832.07000000004</v>
      </c>
      <c r="G12" s="247">
        <f>E12/E11</f>
        <v>0.7370532682809865</v>
      </c>
      <c r="H12" s="215">
        <f>F12/F11</f>
        <v>0.77644934119986431</v>
      </c>
      <c r="I12" s="206">
        <f t="shared" si="0"/>
        <v>-0.10463575981832904</v>
      </c>
      <c r="K12" s="31">
        <v>47261.718999999997</v>
      </c>
      <c r="L12" s="141">
        <v>45196.732999999978</v>
      </c>
      <c r="M12" s="247">
        <f>K12/K11</f>
        <v>0.91296028446545052</v>
      </c>
      <c r="N12" s="215">
        <f>L12/L11</f>
        <v>0.92312957008974716</v>
      </c>
      <c r="O12" s="206">
        <f t="shared" si="1"/>
        <v>-4.3692570725157483E-2</v>
      </c>
      <c r="Q12" s="189">
        <f t="shared" si="2"/>
        <v>3.7174456304022785</v>
      </c>
      <c r="R12" s="190">
        <f t="shared" si="2"/>
        <v>3.9704744893069206</v>
      </c>
      <c r="S12" s="182">
        <f t="shared" si="3"/>
        <v>6.8065248038950046E-2</v>
      </c>
    </row>
    <row r="13" spans="1:19" ht="24" customHeight="1" x14ac:dyDescent="0.25">
      <c r="A13" s="8"/>
      <c r="B13" s="3" t="s">
        <v>37</v>
      </c>
      <c r="D13" s="3"/>
      <c r="E13" s="19">
        <v>15321.26</v>
      </c>
      <c r="F13" s="140">
        <v>13719.270000000004</v>
      </c>
      <c r="G13" s="247">
        <f>E13/E11</f>
        <v>8.8823620362891112E-2</v>
      </c>
      <c r="H13" s="215">
        <f>F13/F11</f>
        <v>9.3579236090875456E-2</v>
      </c>
      <c r="I13" s="182">
        <f t="shared" si="0"/>
        <v>-0.10455993828183818</v>
      </c>
      <c r="K13" s="19">
        <v>1821.8950000000002</v>
      </c>
      <c r="L13" s="140">
        <v>1881.0790000000002</v>
      </c>
      <c r="M13" s="247">
        <f>K13/K11</f>
        <v>3.5193763846511426E-2</v>
      </c>
      <c r="N13" s="215">
        <f>L13/L11</f>
        <v>3.8420468324001478E-2</v>
      </c>
      <c r="O13" s="182">
        <f t="shared" si="1"/>
        <v>3.2484857799159647E-2</v>
      </c>
      <c r="Q13" s="189">
        <f t="shared" si="2"/>
        <v>1.1891287009031895</v>
      </c>
      <c r="R13" s="190">
        <f t="shared" si="2"/>
        <v>1.3711217870921701</v>
      </c>
      <c r="S13" s="182">
        <f t="shared" si="3"/>
        <v>0.15304742543910502</v>
      </c>
    </row>
    <row r="14" spans="1:19" ht="24" customHeight="1" thickBot="1" x14ac:dyDescent="0.3">
      <c r="A14" s="8"/>
      <c r="B14" t="s">
        <v>36</v>
      </c>
      <c r="E14" s="19">
        <v>30034.640000000003</v>
      </c>
      <c r="F14" s="140">
        <v>19054.580000000005</v>
      </c>
      <c r="G14" s="247">
        <f>E14/E11</f>
        <v>0.17412311135612241</v>
      </c>
      <c r="H14" s="215">
        <f>F14/F11</f>
        <v>0.12997142270926032</v>
      </c>
      <c r="I14" s="186">
        <f t="shared" si="0"/>
        <v>-0.3655798771019062</v>
      </c>
      <c r="K14" s="19">
        <v>2683.938000000001</v>
      </c>
      <c r="L14" s="140">
        <v>1882.5230000000001</v>
      </c>
      <c r="M14" s="247">
        <f>K14/K11</f>
        <v>5.1845951688038121E-2</v>
      </c>
      <c r="N14" s="215">
        <f>L14/L11</f>
        <v>3.844996158625142E-2</v>
      </c>
      <c r="O14" s="209">
        <f t="shared" si="1"/>
        <v>-0.29859668889519825</v>
      </c>
      <c r="Q14" s="189">
        <f t="shared" si="2"/>
        <v>0.89361417350099781</v>
      </c>
      <c r="R14" s="190">
        <f t="shared" si="2"/>
        <v>0.98796352373025254</v>
      </c>
      <c r="S14" s="182">
        <f t="shared" si="3"/>
        <v>0.10558175220029606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295483.50000000012</v>
      </c>
      <c r="F15" s="145">
        <v>263472.17000000016</v>
      </c>
      <c r="G15" s="243">
        <f>G7+G11</f>
        <v>1</v>
      </c>
      <c r="H15" s="244">
        <f>H7+H11</f>
        <v>0.99999999999999989</v>
      </c>
      <c r="I15" s="164">
        <f t="shared" si="0"/>
        <v>-0.10833542312853323</v>
      </c>
      <c r="J15" s="1"/>
      <c r="K15" s="17">
        <v>91560.633000000002</v>
      </c>
      <c r="L15" s="145">
        <v>87634.485000000001</v>
      </c>
      <c r="M15" s="243">
        <f>M7+M11</f>
        <v>1</v>
      </c>
      <c r="N15" s="244">
        <f>N7+N11</f>
        <v>0.99999999999999989</v>
      </c>
      <c r="O15" s="164">
        <f t="shared" si="1"/>
        <v>-4.2880306430384783E-2</v>
      </c>
      <c r="Q15" s="191">
        <f t="shared" si="2"/>
        <v>3.0986716009523363</v>
      </c>
      <c r="R15" s="192">
        <f t="shared" si="2"/>
        <v>3.3261382027559092</v>
      </c>
      <c r="S15" s="57">
        <f t="shared" si="3"/>
        <v>7.3407779557428429E-2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230177.05000000008</v>
      </c>
      <c r="F16" s="181">
        <f t="shared" ref="F16:F17" si="4">F8+F12</f>
        <v>208921.99000000011</v>
      </c>
      <c r="G16" s="245">
        <f>E16/E15</f>
        <v>0.7789844441398589</v>
      </c>
      <c r="H16" s="246">
        <f>F16/F15</f>
        <v>0.79295657678000675</v>
      </c>
      <c r="I16" s="207">
        <f t="shared" si="0"/>
        <v>-9.2342220912119438E-2</v>
      </c>
      <c r="J16" s="3"/>
      <c r="K16" s="180">
        <f t="shared" ref="K16:L18" si="5">K8+K12</f>
        <v>84418.353000000003</v>
      </c>
      <c r="L16" s="181">
        <f t="shared" si="5"/>
        <v>81240.91</v>
      </c>
      <c r="M16" s="250">
        <f>K16/K15</f>
        <v>0.92199398621457762</v>
      </c>
      <c r="N16" s="246">
        <f>L16/L15</f>
        <v>0.92704270470694272</v>
      </c>
      <c r="O16" s="207">
        <f t="shared" si="1"/>
        <v>-3.7639244158198623E-2</v>
      </c>
      <c r="P16" s="3"/>
      <c r="Q16" s="189">
        <f t="shared" si="2"/>
        <v>3.6675399654309575</v>
      </c>
      <c r="R16" s="190">
        <f t="shared" si="2"/>
        <v>3.8885763054430011</v>
      </c>
      <c r="S16" s="182">
        <f t="shared" si="3"/>
        <v>6.0268283943858962E-2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26376.39</v>
      </c>
      <c r="F17" s="140">
        <f t="shared" si="4"/>
        <v>24624.500000000004</v>
      </c>
      <c r="G17" s="248">
        <f>E17/E15</f>
        <v>8.9265187396250514E-2</v>
      </c>
      <c r="H17" s="215">
        <f>F17/F15</f>
        <v>9.3461483996582981E-2</v>
      </c>
      <c r="I17" s="182">
        <f t="shared" si="0"/>
        <v>-6.6418869299399802E-2</v>
      </c>
      <c r="K17" s="19">
        <f t="shared" si="5"/>
        <v>3557.1559999999999</v>
      </c>
      <c r="L17" s="140">
        <f t="shared" si="5"/>
        <v>3569.8150000000005</v>
      </c>
      <c r="M17" s="247">
        <f>K17/K15</f>
        <v>3.88502774986276E-2</v>
      </c>
      <c r="N17" s="215">
        <f>L17/L15</f>
        <v>4.0735276757774073E-2</v>
      </c>
      <c r="O17" s="182">
        <f t="shared" si="1"/>
        <v>3.5587418713153318E-3</v>
      </c>
      <c r="Q17" s="189">
        <f t="shared" si="2"/>
        <v>1.3486136654788619</v>
      </c>
      <c r="R17" s="190">
        <f t="shared" si="2"/>
        <v>1.4497005015330262</v>
      </c>
      <c r="S17" s="182">
        <f t="shared" si="3"/>
        <v>7.4956111332499908E-2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38930.060000000005</v>
      </c>
      <c r="F18" s="142">
        <f>F10+F14</f>
        <v>29925.680000000008</v>
      </c>
      <c r="G18" s="249">
        <f>E18/E15</f>
        <v>0.13175036846389052</v>
      </c>
      <c r="H18" s="221">
        <f>F18/F15</f>
        <v>0.11358193922341016</v>
      </c>
      <c r="I18" s="208">
        <f t="shared" si="0"/>
        <v>-0.23129632987978946</v>
      </c>
      <c r="K18" s="21">
        <f t="shared" si="5"/>
        <v>3585.1240000000012</v>
      </c>
      <c r="L18" s="142">
        <f t="shared" si="5"/>
        <v>2823.76</v>
      </c>
      <c r="M18" s="249">
        <f>K18/K15</f>
        <v>3.91557362867948E-2</v>
      </c>
      <c r="N18" s="221">
        <f>L18/L15</f>
        <v>3.2222018535283233E-2</v>
      </c>
      <c r="O18" s="208">
        <f t="shared" si="1"/>
        <v>-0.2123675499090131</v>
      </c>
      <c r="Q18" s="193">
        <f t="shared" si="2"/>
        <v>0.92091407000143355</v>
      </c>
      <c r="R18" s="194">
        <f t="shared" si="2"/>
        <v>0.94359092257886856</v>
      </c>
      <c r="S18" s="186">
        <f t="shared" si="3"/>
        <v>2.4624287233878089E-2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2026-01-23T16:08:03Z</dcterms:modified>
</cp:coreProperties>
</file>